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Y:\05 - Statistik\1.Daten\09 BAU- UND WOHNUNGSWESEN\Gebäude und Wohnungsstatistik\GWS 2024\"/>
    </mc:Choice>
  </mc:AlternateContent>
  <xr:revisionPtr revIDLastSave="0" documentId="13_ncr:1_{E6480AD4-4390-44CB-8DEB-E7C8FAB8E32E}" xr6:coauthVersionLast="47" xr6:coauthVersionMax="47" xr10:uidLastSave="{00000000-0000-0000-0000-000000000000}"/>
  <workbookProtection lockStructure="1"/>
  <bookViews>
    <workbookView xWindow="-120" yWindow="-120" windowWidth="51840" windowHeight="21120" xr2:uid="{00000000-000D-0000-FFFF-FFFF00000000}"/>
  </bookViews>
  <sheets>
    <sheet name="Gebäude_Edifizis_Edifici" sheetId="1" r:id="rId1"/>
    <sheet name="Uebersetzungen"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 l="1"/>
  <c r="A32" i="1"/>
  <c r="A78" i="1" l="1"/>
  <c r="A77" i="1"/>
  <c r="A75" i="1"/>
  <c r="A74" i="1"/>
  <c r="A73" i="1"/>
  <c r="A72" i="1"/>
  <c r="A70" i="1"/>
  <c r="A68"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26" i="1"/>
  <c r="A27" i="1"/>
  <c r="A28" i="1"/>
  <c r="A29" i="1"/>
  <c r="A30" i="1"/>
  <c r="A31" i="1"/>
  <c r="A25" i="1"/>
  <c r="A24" i="1"/>
  <c r="A23" i="1"/>
  <c r="A22" i="1"/>
  <c r="A21" i="1"/>
  <c r="A20" i="1"/>
  <c r="A19" i="1"/>
  <c r="A18" i="1"/>
  <c r="A17" i="1"/>
  <c r="A16" i="1"/>
  <c r="A15" i="1"/>
  <c r="K14" i="1"/>
  <c r="J14" i="1"/>
  <c r="I14" i="1"/>
  <c r="H14" i="1"/>
  <c r="G14" i="1"/>
  <c r="F14" i="1"/>
  <c r="E14" i="1"/>
  <c r="D14" i="1"/>
  <c r="C14" i="1"/>
  <c r="G13" i="1"/>
  <c r="C13" i="1"/>
  <c r="B13" i="1"/>
  <c r="B12" i="1"/>
  <c r="A9" i="1" l="1"/>
  <c r="A7" i="1" l="1"/>
</calcChain>
</file>

<file path=xl/sharedStrings.xml><?xml version="1.0" encoding="utf-8"?>
<sst xmlns="http://schemas.openxmlformats.org/spreadsheetml/2006/main" count="338" uniqueCount="241">
  <si>
    <t>Gebäude mit Wohnnutzung</t>
  </si>
  <si>
    <t>Total</t>
  </si>
  <si>
    <t>Bauperiode</t>
  </si>
  <si>
    <t>Mit … Wohnung(en)</t>
  </si>
  <si>
    <t>vor 1946</t>
  </si>
  <si>
    <t>1946-1980</t>
  </si>
  <si>
    <t>1981-2000</t>
  </si>
  <si>
    <t>3-5</t>
  </si>
  <si>
    <t>6-9</t>
  </si>
  <si>
    <t>10+</t>
  </si>
  <si>
    <t>Reine Wohngebäude</t>
  </si>
  <si>
    <t>Wohngebäude mit Nebennutzung</t>
  </si>
  <si>
    <t>Gebäude mit teilweiser Wohnnutzung</t>
  </si>
  <si>
    <t>vor 1919 erbaut</t>
  </si>
  <si>
    <t>1919-1945 erbaut</t>
  </si>
  <si>
    <t>1946-1960 erbaut</t>
  </si>
  <si>
    <t>1961-1970 erbaut</t>
  </si>
  <si>
    <t>1971-1980 erbaut</t>
  </si>
  <si>
    <t>1981-1990 erbaut</t>
  </si>
  <si>
    <t>1991-2000 erbaut</t>
  </si>
  <si>
    <t>2001-2005 erbaut</t>
  </si>
  <si>
    <t>Geschosszahl</t>
  </si>
  <si>
    <t>4-5</t>
  </si>
  <si>
    <t>6-7</t>
  </si>
  <si>
    <t>8+</t>
  </si>
  <si>
    <t>Quelle: BFS (Gebäude- und Wohnungsstatistik)</t>
  </si>
  <si>
    <t>2006-2010 erbaut</t>
  </si>
  <si>
    <t>*</t>
  </si>
  <si>
    <t>* Entfällt, weil trivial oder Begriffe nicht anwendbar</t>
  </si>
  <si>
    <t>2011-2015 erbaut</t>
  </si>
  <si>
    <t>Energiequelle der Heizung</t>
  </si>
  <si>
    <t>Gas</t>
  </si>
  <si>
    <t>Heizöl</t>
  </si>
  <si>
    <t>Holz</t>
  </si>
  <si>
    <t>Elektrizität</t>
  </si>
  <si>
    <t>Fernwärme</t>
  </si>
  <si>
    <t>Solarthermie</t>
  </si>
  <si>
    <t>Andere</t>
  </si>
  <si>
    <t>Keine Energiequelle</t>
  </si>
  <si>
    <t>Energiequelle für die Warmwasseraufbereitung</t>
  </si>
  <si>
    <t>Eigentümertyp</t>
  </si>
  <si>
    <t>Natürliche Person(en)</t>
  </si>
  <si>
    <t>Juristische Person</t>
  </si>
  <si>
    <t>Tabelle</t>
  </si>
  <si>
    <t>Code</t>
  </si>
  <si>
    <t>DE</t>
  </si>
  <si>
    <t>RM</t>
  </si>
  <si>
    <t>IT</t>
  </si>
  <si>
    <t>Sprache</t>
  </si>
  <si>
    <t>&lt;Fachbereich&gt;</t>
  </si>
  <si>
    <t>Daten &amp; Statistik</t>
  </si>
  <si>
    <t>Datas &amp; Statistica</t>
  </si>
  <si>
    <t>Dati &amp; Statistica</t>
  </si>
  <si>
    <t>T1</t>
  </si>
  <si>
    <t>&lt;Titel&gt;</t>
  </si>
  <si>
    <t>&lt;UTitel&gt;</t>
  </si>
  <si>
    <t>T1-2</t>
  </si>
  <si>
    <t>&lt;SpaltenTitel_1&gt;</t>
  </si>
  <si>
    <t>Totale</t>
  </si>
  <si>
    <t>&lt;SpaltenTitel_2&gt;</t>
  </si>
  <si>
    <t>&lt;SpaltenTitel_3&gt;</t>
  </si>
  <si>
    <t>&lt;SpaltenTitel_1.1&gt;</t>
  </si>
  <si>
    <t>&lt;SpaltenTitel_1.2&gt;</t>
  </si>
  <si>
    <t>&lt;SpaltenTitel_2.1&gt;</t>
  </si>
  <si>
    <t>&lt;SpaltenTitel_2.2&gt;</t>
  </si>
  <si>
    <t>&lt;Zeilentitel_1&gt;</t>
  </si>
  <si>
    <t>&lt;Zeilentitel_2&gt;</t>
  </si>
  <si>
    <t>&lt;Zeilentitel_3&gt;</t>
  </si>
  <si>
    <t>&lt;Zeilentitel_4&gt;</t>
  </si>
  <si>
    <t>&lt;Zeilentitel_5&gt;</t>
  </si>
  <si>
    <t>&lt;Zeilentitel_6&gt;</t>
  </si>
  <si>
    <t>&lt;Legende_1&gt;</t>
  </si>
  <si>
    <t>&lt;Legende_2&gt;</t>
  </si>
  <si>
    <t>&lt;Legende_3&gt;</t>
  </si>
  <si>
    <t>&lt;Legende_4&gt;</t>
  </si>
  <si>
    <t>&lt;Quelle_1&gt;</t>
  </si>
  <si>
    <t>&lt;Aktualisierung&gt;</t>
  </si>
  <si>
    <t>&lt;SpaltenTitel_4&gt;</t>
  </si>
  <si>
    <t>&lt;SpaltenTitel_1.3&gt;</t>
  </si>
  <si>
    <t>&lt;SpaltenTitel_1.4&gt;</t>
  </si>
  <si>
    <t>&lt;SpaltenTitel_2.3&gt;</t>
  </si>
  <si>
    <t>&lt;SpaltenTitel_2.4&gt;</t>
  </si>
  <si>
    <t>&lt;SpaltenTitel_2.5&gt;</t>
  </si>
  <si>
    <t>&lt;Zeilentitel_1.1&gt;</t>
  </si>
  <si>
    <t>&lt;Zeilentitel_1.2&gt;</t>
  </si>
  <si>
    <t>&lt;Zeilentitel_1.3&gt;</t>
  </si>
  <si>
    <t>&lt;Zeilentitel_1.4&gt;</t>
  </si>
  <si>
    <t>&lt;Zeilentitel_1.5&gt;</t>
  </si>
  <si>
    <t>&lt;Zeilentitel_2.1&gt;</t>
  </si>
  <si>
    <t>&lt;Zeilentitel_2.2&gt;</t>
  </si>
  <si>
    <t>&lt;Zeilentitel_2.3&gt;</t>
  </si>
  <si>
    <t>&lt;Zeilentitel_2.4&gt;</t>
  </si>
  <si>
    <t>&lt;Zeilentitel_2.5&gt;</t>
  </si>
  <si>
    <t>&lt;Zeilentitel_2.6&gt;</t>
  </si>
  <si>
    <t>&lt;Zeilentitel_2.7&gt;</t>
  </si>
  <si>
    <t>&lt;Zeilentitel_2.8&gt;</t>
  </si>
  <si>
    <t>&lt;Zeilentitel_2.9&gt;</t>
  </si>
  <si>
    <t>&lt;Zeilentitel_2.10&gt;</t>
  </si>
  <si>
    <t>&lt;Zeilentitel_2.11&gt;</t>
  </si>
  <si>
    <t>&lt;Zeilentitel_3.1&gt;</t>
  </si>
  <si>
    <t>&lt;Zeilentitel_3.2&gt;</t>
  </si>
  <si>
    <t>&lt;Zeilentitel_3.3&gt;</t>
  </si>
  <si>
    <t>&lt;Zeilentitel_3.4&gt;</t>
  </si>
  <si>
    <t>&lt;Zeilentitel_3.5&gt;</t>
  </si>
  <si>
    <t>&lt;Zeilentitel_3.6&gt;</t>
  </si>
  <si>
    <t>&lt;Zeilentitel_4.1&gt;</t>
  </si>
  <si>
    <t>&lt;Zeilentitel_4.2&gt;</t>
  </si>
  <si>
    <t>&lt;Zeilentitel_4.3&gt;</t>
  </si>
  <si>
    <t>&lt;Zeilentitel_4.4&gt;</t>
  </si>
  <si>
    <t>&lt;Zeilentitel_4.5&gt;</t>
  </si>
  <si>
    <t>&lt;Zeilentitel_4.6&gt;</t>
  </si>
  <si>
    <t>&lt;Zeilentitel_4.7&gt;</t>
  </si>
  <si>
    <t>&lt;Zeilentitel_4.8&gt;</t>
  </si>
  <si>
    <t>&lt;Zeilentitel_4.9&gt;</t>
  </si>
  <si>
    <t>&lt;Zeilentitel_5.1&gt;</t>
  </si>
  <si>
    <t>&lt;Zeilentitel_5.2&gt;</t>
  </si>
  <si>
    <t>&lt;Zeilentitel_5.3&gt;</t>
  </si>
  <si>
    <t>&lt;Zeilentitel_5.4&gt;</t>
  </si>
  <si>
    <t>&lt;Zeilentitel_5.5&gt;</t>
  </si>
  <si>
    <t>&lt;Zeilentitel_5.6&gt;</t>
  </si>
  <si>
    <t>&lt;Zeilentitel_5.7&gt;</t>
  </si>
  <si>
    <t>&lt;Zeilentitel_5.8&gt;</t>
  </si>
  <si>
    <t>&lt;Zeilentitel_5.9&gt;</t>
  </si>
  <si>
    <t>&lt;Zeilentitel_6.1&gt;</t>
  </si>
  <si>
    <t>&lt;Zeilentitel_6.2&gt;</t>
  </si>
  <si>
    <t>&lt;Zeilentitel_6.3&gt;</t>
  </si>
  <si>
    <t>&lt;Zeilentitel_6.4&gt;</t>
  </si>
  <si>
    <t>&lt;Zeilentitel_6.5&gt;</t>
  </si>
  <si>
    <t>Energiequellen für Wärmepumpen (1)</t>
  </si>
  <si>
    <t>Gemeinschaft (2)</t>
  </si>
  <si>
    <t>Gemischt (3)</t>
  </si>
  <si>
    <t>&lt;Legende_5&gt;</t>
  </si>
  <si>
    <t>&lt;Legende_6&gt;</t>
  </si>
  <si>
    <t>(1) Energiequellen für Wärmepumpen sind z.B. Luft, Geothermie oder Wasser.</t>
  </si>
  <si>
    <t>(2) Gemeinschaft: Form des kollektiven Eigentums, wobei jedes Mitglied im Besitz des gesamten Objekts ist. Zu den Gemeinschaften gehören einfache Gesellschaften, Erbengemeinschaften, Gütergemeinschaften und Gemeinderschaften.</t>
  </si>
  <si>
    <t>(3) Gemischt: Eigentümertyp, dem Gebäude zugeordnet werden, die mindestens zwei verschiedene Eigentümertypen aufweisen. Da die Anteile jedes Eigentümertyps nicht immer bekannt sind, kann das Gebäude keiner der beiden Kategorien eindeutig zugeordnet werden.</t>
  </si>
  <si>
    <t>(4) Unbekannt: Eigentümertyp, dem Gebäude zugeordnet werden, bei denen die Grundbücher keine Informationen zu den Eigentümern enthalten.</t>
  </si>
  <si>
    <t>Unbekannt (4)</t>
  </si>
  <si>
    <t>Edifici ad uso unicamente abitativo</t>
  </si>
  <si>
    <t>Edifici con utilizzazione accessoria</t>
  </si>
  <si>
    <t>Edifici ad uso parzialmente abitativo</t>
  </si>
  <si>
    <t>Epoca di costruzione</t>
  </si>
  <si>
    <t>Costruiti prima del 1919</t>
  </si>
  <si>
    <t>Costruiti tra il 1919 e il 1945</t>
  </si>
  <si>
    <t>Costruiti tra il 1946 e il 1960</t>
  </si>
  <si>
    <t>Costruiti tra il 1961 e il 1970</t>
  </si>
  <si>
    <t>Costruiti tra il 1971 e il 1980</t>
  </si>
  <si>
    <t>Costruiti tra il 1981 e il 1990</t>
  </si>
  <si>
    <t>Costruiti tra il 1991 e il 2000</t>
  </si>
  <si>
    <t>Costruiti tra il 2001 e il 2005</t>
  </si>
  <si>
    <t>Costruiti tra il 2006 e il 2010</t>
  </si>
  <si>
    <t>Costruiti tra il 2011 e il 2015</t>
  </si>
  <si>
    <t>Numero di piani</t>
  </si>
  <si>
    <t>Fonte energetica di riscaldamento</t>
  </si>
  <si>
    <t>Olio da riscaldamento</t>
  </si>
  <si>
    <t>Legna</t>
  </si>
  <si>
    <t>Elettricità</t>
  </si>
  <si>
    <t>Calore a distanza</t>
  </si>
  <si>
    <t>Solare termico</t>
  </si>
  <si>
    <t>Altre fonti energetiche</t>
  </si>
  <si>
    <t>Nessuna fonte energetica</t>
  </si>
  <si>
    <t>Fonte d'energia per l'acqua calda</t>
  </si>
  <si>
    <t>Privato/i</t>
  </si>
  <si>
    <t>Persona giuridica</t>
  </si>
  <si>
    <t>Fonti energetiche per le pompe di calore (1)</t>
  </si>
  <si>
    <t>Tipo di proprietario</t>
  </si>
  <si>
    <t>Comunità (2)</t>
  </si>
  <si>
    <t>Misto (3)</t>
  </si>
  <si>
    <t>Sconosciuto (4)</t>
  </si>
  <si>
    <t>* Dato omesso perché evidente o non pertinente</t>
  </si>
  <si>
    <t>Quando in un edificio coesistono più sistemi di riscaldamento, questa statistica si riferisce unicamente al sistema principale (più potente) e alla principale fonte d'energia utilizzata da questo sistema.</t>
  </si>
  <si>
    <t>Fonte: UST (Statistica degli edifici e delle abitazioni)</t>
  </si>
  <si>
    <t>(2) Comunità: forma di proprietà collettiva in cui il diritto di ogni membro si esercita sull’intero oggetto. Il termine «comunità» designa le società semplici, le quote di eredità, le comunità di beni e la proprietà indivisa.</t>
  </si>
  <si>
    <t xml:space="preserve">(3) Misto: forma di proprietà attribuita quando un edificio è di proprietà di due o più tipologie diverse di proprietario. Poiché le quote di ciascun proprietario non sono sempre note, non è possibile attribuire l’edificio all’una o all’altra categoria. </t>
  </si>
  <si>
    <t>(4) Sconosciuto: forma di proprietà attribuita agli edifici per i quali i registri fondiari non hanno fornito alcuna informazione in merito ai proprietari.</t>
  </si>
  <si>
    <t>Edifici ad uso abitativo</t>
  </si>
  <si>
    <t>Con … abitazione(i)</t>
  </si>
  <si>
    <t>Prima del 1946</t>
  </si>
  <si>
    <t>Cun… abitaziun(s)</t>
  </si>
  <si>
    <t>Edifizis cun utilisaziun per intents d'abitar</t>
  </si>
  <si>
    <t>Perioda da construcziun</t>
  </si>
  <si>
    <t>avant l'onn 1946</t>
  </si>
  <si>
    <t>Edifizis che utiliseschan per part l' abitaziun</t>
  </si>
  <si>
    <t>Edifizi d'abitar cun utilisaziun secundara</t>
  </si>
  <si>
    <t>Edifizis cun utilisaziun per intents d'abitar puras</t>
  </si>
  <si>
    <t>Construì avant il 1919</t>
  </si>
  <si>
    <t>Construì ils onns 1919-1945</t>
  </si>
  <si>
    <t>Construì ils onns 1946-1960</t>
  </si>
  <si>
    <t>Construì ils onns 1961-1970</t>
  </si>
  <si>
    <t>Construì ils onns 1971-1980</t>
  </si>
  <si>
    <t>Construì ils onns 1981-1990</t>
  </si>
  <si>
    <t>Construì ils onns 1991-2000</t>
  </si>
  <si>
    <t>Construì ils onns 2001-2005</t>
  </si>
  <si>
    <t>Construì ils onns 2006-2010</t>
  </si>
  <si>
    <t>Construì ils onns 2011-2015</t>
  </si>
  <si>
    <t>Dumber da plauns</t>
  </si>
  <si>
    <t>Funtaunas d'energia per pumpas da chalur (1)</t>
  </si>
  <si>
    <t>Nagina funtauna d'energia</t>
  </si>
  <si>
    <t>Funtauna d'energia dal stgaudament</t>
  </si>
  <si>
    <t>Ieli da stgaudar</t>
  </si>
  <si>
    <t>Laina</t>
  </si>
  <si>
    <t>Chalur a distanza</t>
  </si>
  <si>
    <t>Termoria solara</t>
  </si>
  <si>
    <t>Ulteriurs funtaunas d'energia</t>
  </si>
  <si>
    <t>Electricitad</t>
  </si>
  <si>
    <t>Funtauna d'energia per la preparaziun d'aua chauda</t>
  </si>
  <si>
    <t>Persuna natirala</t>
  </si>
  <si>
    <t>Cuminanza (2)</t>
  </si>
  <si>
    <t>Tip da proprietari</t>
  </si>
  <si>
    <t>Persuna giuridica</t>
  </si>
  <si>
    <t>Maschedà (3)</t>
  </si>
  <si>
    <t>Nunenconuschent (4)</t>
  </si>
  <si>
    <t>* Scroda, perquai che trivial u noziuns n'èn betg applitgablas</t>
  </si>
  <si>
    <t>Für den Fall, dass in einem Gebäude verschiedene Heizsysteme installiert sind, wird in dieser Statistik ausschliesslich das Hauptsystem (das leistungsstärkste) und dessen Energiequelle berücksichtigt.</t>
  </si>
  <si>
    <t>Per il cas ch'i vegnan installads differents sistems da stgaudar en in edifizi, vegn resguardà en questa statistica mo il sistem principal (il sistem che lavura cun la pli ferm en la prestaziun) e sia funtauna d'energia.</t>
  </si>
  <si>
    <t>(1) Funtaunas d' energia per las pumpas da chalur èn p.ex. aria, geotermia u aua.</t>
  </si>
  <si>
    <t>(2) Cuminanza: furma da la proprietad collectiva, da la quala mintga commember è en possess da l' entir object. Tar las cuminanzas tutgan societads simplas, cuminanzas d' ertavels, cuminanzas da bains e cuminanzas.</t>
  </si>
  <si>
    <t>(3) Maschedà: il tip dals proprietaris vegn attribuì a l'edifizi cun almain dus differents tips da proprietaris. Cunquai che las parts da mintga bain immobigliar n'èn betg adina enconuschentas, na po l'edifizi vegnir attribuì cleramain a naginas da las duas categorias.</t>
  </si>
  <si>
    <t>(4) Nunenconuschent: il tip da proprietari vegn attribuì a l' edifizi, en il qual ils registers funsils na cuntegnan naginas infurmaziuns davart ils proprietaris.</t>
  </si>
  <si>
    <t>Funtauna: UST (Statistica dals edifizis e da las abitaziuns)</t>
  </si>
  <si>
    <t xml:space="preserve">   Einfamilienhäuser</t>
  </si>
  <si>
    <t xml:space="preserve">   Mehrfamilienhäuser</t>
  </si>
  <si>
    <t xml:space="preserve">   Chasas d'ina famiglia</t>
  </si>
  <si>
    <t xml:space="preserve">   Chasas da pliras famiglias</t>
  </si>
  <si>
    <t xml:space="preserve">   Case unifamiliari</t>
  </si>
  <si>
    <t xml:space="preserve">   Case plurifamiliari</t>
  </si>
  <si>
    <t>(1) Le fonti d'energia per le pompe di calore includono aria, geotermia e acqua.</t>
  </si>
  <si>
    <t>2016-2020 erbaut</t>
  </si>
  <si>
    <t>&lt;Zeilentitel_2.12&gt;</t>
  </si>
  <si>
    <t>Construì ils onns 2016-2020</t>
  </si>
  <si>
    <t>Costruiti tra il 2016 e il 2020</t>
  </si>
  <si>
    <t>2001-2024</t>
  </si>
  <si>
    <t>2021-2024 erbaut</t>
  </si>
  <si>
    <t>Allgemeine Übersicht "Gebäude" im Kanton Graubünden, 2024</t>
  </si>
  <si>
    <t>Survista generala "Edifizis" en il chantun Grischun, 2024</t>
  </si>
  <si>
    <t>Prospetto sinottico "edifici" nel cantone Grigioni, 2024</t>
  </si>
  <si>
    <t>Construì ils onns 2021-2024</t>
  </si>
  <si>
    <t>Costruiti tra il 2021 e il 2024</t>
  </si>
  <si>
    <t>Letztmals aktualisiert am: 22.09.2025</t>
  </si>
  <si>
    <t>Ultima actualisaziun: 22.09.2025</t>
  </si>
  <si>
    <t>Ultimo aggiornamento: 22.09.2025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</si>
</sst>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sz val="11"/>
      <color theme="1"/>
      <name val="Arial"/>
      <family val="2"/>
    </font>
    <font>
      <sz val="10"/>
      <name val="Arial"/>
      <family val="2"/>
    </font>
    <font>
      <b/>
      <sz val="12"/>
      <name val="Arial"/>
      <family val="2"/>
    </font>
    <font>
      <b/>
      <sz val="9"/>
      <name val="Arial"/>
      <family val="2"/>
    </font>
    <font>
      <sz val="12"/>
      <name val="Arial"/>
      <family val="2"/>
    </font>
    <font>
      <b/>
      <sz val="10"/>
      <name val="Arial"/>
      <family val="2"/>
    </font>
    <font>
      <sz val="12"/>
      <name val="Times New Roman"/>
      <family val="1"/>
    </font>
    <font>
      <sz val="10"/>
      <color theme="1"/>
      <name val="Arial"/>
      <family val="2"/>
    </font>
    <font>
      <b/>
      <sz val="10"/>
      <color theme="1"/>
      <name val="Arial"/>
      <family val="2"/>
    </font>
    <font>
      <sz val="11"/>
      <color theme="1"/>
      <name val="Arial"/>
      <family val="2"/>
    </font>
    <font>
      <sz val="10"/>
      <color rgb="FFFF0000"/>
      <name val="Arial"/>
      <family val="2"/>
    </font>
    <font>
      <b/>
      <sz val="10"/>
      <color theme="0"/>
      <name val="Arial"/>
      <family val="2"/>
    </font>
    <font>
      <sz val="14"/>
      <color rgb="FFFF0000"/>
      <name val="Arial"/>
      <family val="2"/>
    </font>
    <font>
      <b/>
      <sz val="10"/>
      <color rgb="FFFF0000"/>
      <name val="Arial"/>
      <family val="2"/>
    </font>
    <font>
      <sz val="8"/>
      <color rgb="FF000000"/>
      <name val="Segoe UI"/>
      <family val="2"/>
    </font>
    <font>
      <sz val="1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1"/>
        <bgColor indexed="64"/>
      </patternFill>
    </fill>
    <fill>
      <patternFill patternType="solid">
        <fgColor rgb="FFFFFFFF"/>
        <bgColor indexed="64"/>
      </patternFill>
    </fill>
    <fill>
      <patternFill patternType="solid">
        <fgColor rgb="FFFFFF00"/>
        <bgColor indexed="64"/>
      </patternFill>
    </fill>
  </fills>
  <borders count="21">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style="thin">
        <color rgb="FFFFFFFF"/>
      </top>
      <bottom style="thin">
        <color rgb="FFFFFFFF"/>
      </bottom>
      <diagonal/>
    </border>
    <border>
      <left style="thin">
        <color indexed="64"/>
      </left>
      <right style="thin">
        <color indexed="64"/>
      </right>
      <top style="thin">
        <color rgb="FFFFFFFF"/>
      </top>
      <bottom style="thin">
        <color rgb="FFFFFFFF"/>
      </bottom>
      <diagonal/>
    </border>
    <border>
      <left style="thin">
        <color indexed="64"/>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s>
  <cellStyleXfs count="7">
    <xf numFmtId="0" fontId="0" fillId="0" borderId="0"/>
    <xf numFmtId="0" fontId="7" fillId="0" borderId="0"/>
    <xf numFmtId="0" fontId="7" fillId="0" borderId="0"/>
    <xf numFmtId="0" fontId="10" fillId="0" borderId="0"/>
    <xf numFmtId="0" fontId="16" fillId="0" borderId="0"/>
    <xf numFmtId="0" fontId="1" fillId="0" borderId="0"/>
    <xf numFmtId="0" fontId="2" fillId="0" borderId="0"/>
  </cellStyleXfs>
  <cellXfs count="78">
    <xf numFmtId="0" fontId="0" fillId="0" borderId="0" xfId="0"/>
    <xf numFmtId="0" fontId="4" fillId="2" borderId="0" xfId="0" applyFont="1" applyFill="1"/>
    <xf numFmtId="0" fontId="4" fillId="2" borderId="0" xfId="0" applyFont="1" applyFill="1" applyAlignment="1">
      <alignment horizontal="right"/>
    </xf>
    <xf numFmtId="0" fontId="2" fillId="3" borderId="0" xfId="0" applyFont="1" applyFill="1"/>
    <xf numFmtId="0" fontId="3" fillId="3" borderId="0" xfId="0" applyFont="1" applyFill="1"/>
    <xf numFmtId="0" fontId="2" fillId="3" borderId="0" xfId="0" applyFont="1" applyFill="1" applyBorder="1"/>
    <xf numFmtId="0" fontId="5" fillId="3" borderId="0" xfId="0" applyFont="1" applyFill="1" applyBorder="1"/>
    <xf numFmtId="0" fontId="6" fillId="2" borderId="0" xfId="0" applyFont="1" applyFill="1"/>
    <xf numFmtId="0" fontId="6" fillId="2" borderId="0" xfId="0" applyFont="1" applyFill="1" applyAlignment="1">
      <alignment horizontal="left"/>
    </xf>
    <xf numFmtId="0" fontId="0" fillId="3" borderId="0" xfId="0" applyFont="1" applyFill="1"/>
    <xf numFmtId="0" fontId="0" fillId="3" borderId="0" xfId="0" applyFont="1" applyFill="1" applyBorder="1" applyAlignment="1"/>
    <xf numFmtId="0" fontId="2" fillId="4" borderId="1" xfId="0" applyFont="1" applyFill="1" applyBorder="1"/>
    <xf numFmtId="0" fontId="2" fillId="4" borderId="2" xfId="0" applyFont="1" applyFill="1" applyBorder="1"/>
    <xf numFmtId="0" fontId="2" fillId="4" borderId="3" xfId="0" applyFont="1" applyFill="1" applyBorder="1" applyAlignment="1">
      <alignment wrapText="1"/>
    </xf>
    <xf numFmtId="0" fontId="2" fillId="4" borderId="3" xfId="0" applyFont="1" applyFill="1" applyBorder="1" applyAlignment="1">
      <alignment horizontal="center"/>
    </xf>
    <xf numFmtId="16" fontId="2" fillId="4" borderId="3" xfId="0" quotePrefix="1" applyNumberFormat="1" applyFont="1" applyFill="1" applyBorder="1" applyAlignment="1">
      <alignment horizontal="center"/>
    </xf>
    <xf numFmtId="0" fontId="2" fillId="4" borderId="3" xfId="0" quotePrefix="1" applyFont="1" applyFill="1" applyBorder="1" applyAlignment="1">
      <alignment horizontal="center"/>
    </xf>
    <xf numFmtId="3" fontId="2" fillId="0" borderId="15" xfId="0" applyNumberFormat="1" applyFont="1" applyFill="1" applyBorder="1"/>
    <xf numFmtId="3" fontId="2" fillId="4" borderId="0" xfId="0" applyNumberFormat="1" applyFont="1" applyFill="1" applyBorder="1"/>
    <xf numFmtId="0" fontId="2" fillId="4" borderId="4" xfId="0" applyFont="1" applyFill="1" applyBorder="1"/>
    <xf numFmtId="0" fontId="2" fillId="4" borderId="2" xfId="0" applyFont="1" applyFill="1" applyBorder="1" applyAlignment="1">
      <alignment horizontal="left" wrapText="1"/>
    </xf>
    <xf numFmtId="3" fontId="2" fillId="4" borderId="5" xfId="0" applyNumberFormat="1" applyFont="1" applyFill="1" applyBorder="1"/>
    <xf numFmtId="3" fontId="2" fillId="0" borderId="16" xfId="0" applyNumberFormat="1" applyFont="1" applyFill="1" applyBorder="1"/>
    <xf numFmtId="0" fontId="2" fillId="0" borderId="17" xfId="0" applyFont="1" applyFill="1" applyBorder="1" applyAlignment="1">
      <alignment wrapText="1"/>
    </xf>
    <xf numFmtId="3" fontId="2" fillId="0" borderId="18" xfId="0" applyNumberFormat="1" applyFont="1" applyFill="1" applyBorder="1"/>
    <xf numFmtId="3" fontId="2" fillId="4" borderId="6" xfId="0" applyNumberFormat="1" applyFont="1" applyFill="1" applyBorder="1"/>
    <xf numFmtId="0" fontId="2" fillId="4" borderId="7" xfId="0" applyFont="1" applyFill="1" applyBorder="1" applyAlignment="1">
      <alignment horizontal="center"/>
    </xf>
    <xf numFmtId="3" fontId="2" fillId="0" borderId="19" xfId="0" applyNumberFormat="1" applyFont="1" applyFill="1" applyBorder="1"/>
    <xf numFmtId="3" fontId="2" fillId="4" borderId="2" xfId="0" applyNumberFormat="1" applyFont="1" applyFill="1" applyBorder="1"/>
    <xf numFmtId="0" fontId="2" fillId="5" borderId="0" xfId="0" applyFont="1" applyFill="1" applyBorder="1"/>
    <xf numFmtId="3" fontId="2" fillId="6" borderId="8" xfId="0" applyNumberFormat="1" applyFont="1" applyFill="1" applyBorder="1"/>
    <xf numFmtId="3" fontId="2" fillId="6" borderId="1" xfId="0" applyNumberFormat="1" applyFont="1" applyFill="1" applyBorder="1"/>
    <xf numFmtId="3" fontId="2" fillId="6" borderId="9" xfId="0" applyNumberFormat="1" applyFont="1" applyFill="1" applyBorder="1"/>
    <xf numFmtId="3" fontId="2" fillId="6" borderId="10" xfId="0" applyNumberFormat="1" applyFont="1" applyFill="1" applyBorder="1"/>
    <xf numFmtId="3" fontId="2" fillId="6" borderId="6" xfId="0" applyNumberFormat="1" applyFont="1" applyFill="1" applyBorder="1"/>
    <xf numFmtId="3" fontId="2" fillId="6" borderId="2" xfId="0" applyNumberFormat="1" applyFont="1" applyFill="1" applyBorder="1"/>
    <xf numFmtId="3" fontId="2" fillId="6" borderId="0" xfId="0" applyNumberFormat="1" applyFont="1" applyFill="1" applyBorder="1"/>
    <xf numFmtId="3" fontId="2" fillId="6" borderId="5" xfId="0" applyNumberFormat="1" applyFont="1" applyFill="1" applyBorder="1"/>
    <xf numFmtId="0" fontId="13" fillId="2" borderId="0" xfId="0" applyFont="1" applyFill="1" applyAlignment="1">
      <alignment horizontal="left"/>
    </xf>
    <xf numFmtId="3" fontId="2" fillId="4" borderId="3" xfId="0" applyNumberFormat="1" applyFont="1" applyFill="1" applyBorder="1"/>
    <xf numFmtId="3" fontId="2" fillId="4" borderId="4" xfId="0" applyNumberFormat="1" applyFont="1" applyFill="1" applyBorder="1"/>
    <xf numFmtId="3" fontId="2" fillId="4" borderId="11" xfId="0" applyNumberFormat="1" applyFont="1" applyFill="1" applyBorder="1"/>
    <xf numFmtId="3" fontId="2" fillId="4" borderId="7" xfId="0" applyNumberFormat="1" applyFont="1" applyFill="1" applyBorder="1"/>
    <xf numFmtId="3" fontId="2" fillId="4" borderId="2" xfId="0" applyNumberFormat="1" applyFont="1" applyFill="1" applyBorder="1" applyAlignment="1">
      <alignment horizontal="right"/>
    </xf>
    <xf numFmtId="3" fontId="2" fillId="4" borderId="0" xfId="0" applyNumberFormat="1" applyFont="1" applyFill="1" applyBorder="1" applyAlignment="1">
      <alignment horizontal="right"/>
    </xf>
    <xf numFmtId="3" fontId="2" fillId="4" borderId="5" xfId="0" applyNumberFormat="1" applyFont="1" applyFill="1" applyBorder="1" applyAlignment="1">
      <alignment horizontal="right"/>
    </xf>
    <xf numFmtId="3" fontId="2" fillId="0" borderId="20"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16" xfId="0" applyNumberFormat="1" applyFont="1" applyFill="1" applyBorder="1" applyAlignment="1">
      <alignment horizontal="right"/>
    </xf>
    <xf numFmtId="3" fontId="2" fillId="4" borderId="11" xfId="0" applyNumberFormat="1" applyFont="1" applyFill="1" applyBorder="1" applyAlignment="1">
      <alignment horizontal="right"/>
    </xf>
    <xf numFmtId="3" fontId="2" fillId="4" borderId="7" xfId="0" applyNumberFormat="1" applyFont="1" applyFill="1" applyBorder="1" applyAlignment="1">
      <alignment horizontal="right"/>
    </xf>
    <xf numFmtId="0" fontId="12" fillId="7" borderId="0"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0" borderId="0" xfId="0" applyFont="1" applyBorder="1" applyAlignment="1">
      <alignment horizontal="left" vertical="top" wrapText="1"/>
    </xf>
    <xf numFmtId="0" fontId="9" fillId="5" borderId="0" xfId="0" applyFont="1" applyFill="1" applyBorder="1" applyAlignment="1">
      <alignment horizontal="left" vertical="top" wrapText="1"/>
    </xf>
    <xf numFmtId="0" fontId="8" fillId="5" borderId="0" xfId="0" applyFont="1" applyFill="1" applyBorder="1" applyAlignment="1" applyProtection="1">
      <alignment horizontal="left" vertical="top" wrapText="1"/>
      <protection locked="0"/>
    </xf>
    <xf numFmtId="0" fontId="2" fillId="0" borderId="0" xfId="0" applyFont="1" applyBorder="1" applyAlignment="1">
      <alignment horizontal="left" vertical="top" wrapText="1"/>
    </xf>
    <xf numFmtId="0" fontId="8" fillId="0" borderId="0" xfId="0" applyFont="1" applyFill="1" applyBorder="1" applyAlignment="1">
      <alignment horizontal="left" vertical="top" wrapText="1"/>
    </xf>
    <xf numFmtId="0" fontId="11" fillId="0" borderId="0" xfId="0" applyFont="1" applyBorder="1" applyAlignment="1">
      <alignment horizontal="left" vertical="top" wrapText="1"/>
    </xf>
    <xf numFmtId="0" fontId="14" fillId="5" borderId="0" xfId="0" applyFont="1" applyFill="1" applyBorder="1" applyAlignment="1">
      <alignment horizontal="left" vertical="top" wrapText="1"/>
    </xf>
    <xf numFmtId="0" fontId="11" fillId="5" borderId="0" xfId="0" applyFont="1" applyFill="1" applyBorder="1" applyAlignment="1">
      <alignment horizontal="left" vertical="top" wrapText="1"/>
    </xf>
    <xf numFmtId="0" fontId="11" fillId="8" borderId="0" xfId="0" applyFont="1" applyFill="1" applyBorder="1" applyAlignment="1">
      <alignment horizontal="left" vertical="center" wrapText="1"/>
    </xf>
    <xf numFmtId="0" fontId="8" fillId="9" borderId="0" xfId="0" applyFont="1" applyFill="1" applyBorder="1" applyAlignment="1">
      <alignment horizontal="left" vertical="top" wrapText="1"/>
    </xf>
    <xf numFmtId="0" fontId="11" fillId="9" borderId="0" xfId="0" applyFont="1" applyFill="1" applyBorder="1" applyAlignment="1">
      <alignment wrapText="1"/>
    </xf>
    <xf numFmtId="0" fontId="0" fillId="0" borderId="0" xfId="0" applyFont="1" applyBorder="1" applyAlignment="1">
      <alignment horizontal="left" vertical="top" wrapText="1"/>
    </xf>
    <xf numFmtId="0" fontId="11" fillId="9" borderId="0" xfId="0" applyFont="1" applyFill="1" applyBorder="1" applyAlignment="1">
      <alignment horizontal="left" vertical="top" wrapText="1"/>
    </xf>
    <xf numFmtId="0" fontId="3" fillId="3" borderId="0" xfId="0" applyFont="1" applyFill="1" applyBorder="1"/>
    <xf numFmtId="0" fontId="2" fillId="0" borderId="17" xfId="0" applyFont="1" applyFill="1" applyBorder="1" applyAlignment="1">
      <alignment horizontal="left" wrapText="1"/>
    </xf>
    <xf numFmtId="0" fontId="2" fillId="4" borderId="3" xfId="0" applyFont="1" applyFill="1" applyBorder="1" applyAlignment="1">
      <alignment horizontal="left" wrapText="1"/>
    </xf>
    <xf numFmtId="0" fontId="3" fillId="3" borderId="0" xfId="0" applyFont="1" applyFill="1" applyBorder="1" applyAlignment="1">
      <alignment horizontal="left" vertical="top" wrapText="1"/>
    </xf>
    <xf numFmtId="0" fontId="0" fillId="3" borderId="0" xfId="0" applyFont="1" applyFill="1" applyAlignment="1">
      <alignment horizontal="left" wrapText="1"/>
    </xf>
    <xf numFmtId="0" fontId="2" fillId="4" borderId="12" xfId="0" applyFont="1" applyFill="1" applyBorder="1"/>
    <xf numFmtId="0" fontId="2" fillId="4" borderId="13" xfId="0" applyFont="1" applyFill="1" applyBorder="1"/>
    <xf numFmtId="0" fontId="2" fillId="4" borderId="14" xfId="0" applyFont="1" applyFill="1" applyBorder="1"/>
    <xf numFmtId="0" fontId="2" fillId="4" borderId="8" xfId="0" applyFont="1" applyFill="1" applyBorder="1"/>
    <xf numFmtId="0" fontId="2" fillId="4" borderId="3" xfId="0" applyFont="1" applyFill="1" applyBorder="1"/>
    <xf numFmtId="0" fontId="2" fillId="4" borderId="11" xfId="0" applyFont="1" applyFill="1" applyBorder="1"/>
    <xf numFmtId="0" fontId="2" fillId="4" borderId="7" xfId="0" applyFont="1" applyFill="1" applyBorder="1"/>
  </cellXfs>
  <cellStyles count="7">
    <cellStyle name="Normal 2" xfId="1" xr:uid="{00000000-0005-0000-0000-000000000000}"/>
    <cellStyle name="Normal 4 2" xfId="2" xr:uid="{00000000-0005-0000-0000-000001000000}"/>
    <cellStyle name="Standard" xfId="0" builtinId="0"/>
    <cellStyle name="Standard 2" xfId="3" xr:uid="{00000000-0005-0000-0000-000003000000}"/>
    <cellStyle name="Standard 2 2" xfId="5" xr:uid="{00000000-0005-0000-0000-000004000000}"/>
    <cellStyle name="Standard 3" xfId="4" xr:uid="{00000000-0005-0000-0000-000005000000}"/>
    <cellStyle name="Standard 4" xfId="6" xr:uid="{C9D6D50C-8EB9-461C-ABBF-026B40FE6E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111125</xdr:colOff>
      <xdr:row>5</xdr:row>
      <xdr:rowOff>32777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4</xdr:col>
      <xdr:colOff>142875</xdr:colOff>
      <xdr:row>0</xdr:row>
      <xdr:rowOff>19050</xdr:rowOff>
    </xdr:from>
    <xdr:to>
      <xdr:col>7</xdr:col>
      <xdr:colOff>257789</xdr:colOff>
      <xdr:row>4</xdr:row>
      <xdr:rowOff>145523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5000625" y="19050"/>
          <a:ext cx="2400914"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720" name="Option 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721" name="Option 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722" name="Option 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9"/>
  <sheetViews>
    <sheetView tabSelected="1" zoomScaleNormal="100" workbookViewId="0"/>
  </sheetViews>
  <sheetFormatPr baseColWidth="10" defaultRowHeight="12.75" x14ac:dyDescent="0.2"/>
  <cols>
    <col min="1" max="1" width="38.5703125" style="9" customWidth="1"/>
    <col min="2" max="16384" width="11.42578125" style="9"/>
  </cols>
  <sheetData>
    <row r="1" spans="1:11" s="5" customFormat="1" x14ac:dyDescent="0.2"/>
    <row r="2" spans="1:11" s="5" customFormat="1" ht="15.75" x14ac:dyDescent="0.25">
      <c r="B2" s="66"/>
    </row>
    <row r="3" spans="1:11" s="5" customFormat="1" ht="15.75" x14ac:dyDescent="0.25">
      <c r="B3" s="66"/>
    </row>
    <row r="4" spans="1:11" s="5" customFormat="1" ht="15.75" x14ac:dyDescent="0.25">
      <c r="B4" s="66"/>
    </row>
    <row r="5" spans="1:11" s="5" customFormat="1" x14ac:dyDescent="0.2"/>
    <row r="6" spans="1:11" s="3" customFormat="1" ht="6" customHeight="1" x14ac:dyDescent="0.2">
      <c r="A6" s="5"/>
      <c r="B6" s="5"/>
      <c r="C6" s="5"/>
      <c r="D6" s="5"/>
      <c r="E6" s="5"/>
      <c r="F6" s="5"/>
      <c r="G6" s="5"/>
      <c r="H6" s="5"/>
      <c r="I6" s="5"/>
    </row>
    <row r="7" spans="1:11" s="5" customFormat="1" ht="15.75" customHeight="1" x14ac:dyDescent="0.2">
      <c r="A7" s="69" t="str">
        <f>VLOOKUP("&lt;Fachbereich&gt;",Uebersetzungen!$B$3:$E$31,Uebersetzungen!$B$2+1,FALSE)</f>
        <v>Daten &amp; Statistik</v>
      </c>
      <c r="B7" s="69"/>
      <c r="C7" s="69"/>
      <c r="D7" s="69"/>
      <c r="E7" s="6"/>
      <c r="F7" s="6"/>
      <c r="G7" s="6"/>
      <c r="H7" s="6"/>
      <c r="I7" s="6"/>
    </row>
    <row r="9" spans="1:11" ht="18" x14ac:dyDescent="0.25">
      <c r="A9" s="38" t="str">
        <f>VLOOKUP("&lt;Titel&gt;",Uebersetzungen!$B$3:$E$31,Uebersetzungen!$B$2+1,FALSE)</f>
        <v>Allgemeine Übersicht "Gebäude" im Kanton Graubünden, 2024</v>
      </c>
      <c r="B9" s="4"/>
      <c r="C9" s="4"/>
      <c r="D9" s="4"/>
      <c r="E9" s="4"/>
      <c r="F9" s="1"/>
      <c r="G9" s="1"/>
      <c r="H9" s="1"/>
      <c r="I9" s="1"/>
      <c r="J9" s="1"/>
      <c r="K9" s="2"/>
    </row>
    <row r="10" spans="1:11" x14ac:dyDescent="0.2">
      <c r="A10" s="8"/>
      <c r="B10" s="7"/>
      <c r="C10" s="7"/>
      <c r="D10" s="7"/>
      <c r="E10" s="7"/>
      <c r="F10" s="7"/>
      <c r="G10" s="7"/>
      <c r="H10" s="7"/>
      <c r="I10" s="7"/>
      <c r="J10" s="7"/>
      <c r="K10" s="7"/>
    </row>
    <row r="11" spans="1:11" x14ac:dyDescent="0.2">
      <c r="A11" s="3"/>
      <c r="B11" s="3"/>
      <c r="C11" s="3"/>
      <c r="D11" s="3"/>
      <c r="E11" s="3"/>
      <c r="F11" s="3"/>
      <c r="G11" s="3"/>
      <c r="H11" s="3"/>
      <c r="I11" s="3"/>
      <c r="J11" s="3"/>
      <c r="K11" s="3"/>
    </row>
    <row r="12" spans="1:11" x14ac:dyDescent="0.2">
      <c r="A12" s="11"/>
      <c r="B12" s="71" t="str">
        <f>VLOOKUP("&lt;SpaltenTitel_1&gt;",Uebersetzungen!$B$3:$E$332,Uebersetzungen!$B$2+1,FALSE)</f>
        <v>Gebäude mit Wohnnutzung</v>
      </c>
      <c r="C12" s="72"/>
      <c r="D12" s="72"/>
      <c r="E12" s="72"/>
      <c r="F12" s="72"/>
      <c r="G12" s="72"/>
      <c r="H12" s="72"/>
      <c r="I12" s="72"/>
      <c r="J12" s="72"/>
      <c r="K12" s="73"/>
    </row>
    <row r="13" spans="1:11" x14ac:dyDescent="0.2">
      <c r="A13" s="12"/>
      <c r="B13" s="74" t="str">
        <f>VLOOKUP("&lt;SpaltenTitel_2&gt;",Uebersetzungen!$B$3:$E$332,Uebersetzungen!$B$2+1,FALSE)</f>
        <v>Total</v>
      </c>
      <c r="C13" s="71" t="str">
        <f>VLOOKUP("&lt;SpaltenTitel_3&gt;",Uebersetzungen!$B$3:$E$332,Uebersetzungen!$B$2+1,FALSE)</f>
        <v>Bauperiode</v>
      </c>
      <c r="D13" s="72"/>
      <c r="E13" s="72"/>
      <c r="F13" s="73"/>
      <c r="G13" s="76" t="str">
        <f>VLOOKUP("&lt;SpaltenTitel_4&gt;",Uebersetzungen!$B$3:$E$332,Uebersetzungen!$B$2+1,FALSE)</f>
        <v>Mit … Wohnung(en)</v>
      </c>
      <c r="H13" s="76"/>
      <c r="I13" s="76"/>
      <c r="J13" s="76"/>
      <c r="K13" s="77"/>
    </row>
    <row r="14" spans="1:11" x14ac:dyDescent="0.2">
      <c r="A14" s="19"/>
      <c r="B14" s="75"/>
      <c r="C14" s="13" t="str">
        <f>VLOOKUP("&lt;SpaltenTitel_1.1&gt;",Uebersetzungen!$B$3:$E$332,Uebersetzungen!$B$2+1,FALSE)</f>
        <v>vor 1946</v>
      </c>
      <c r="D14" s="13" t="str">
        <f>VLOOKUP("&lt;SpaltenTitel_1.2&gt;",Uebersetzungen!$B$3:$E$332,Uebersetzungen!$B$2+1,FALSE)</f>
        <v>1946-1980</v>
      </c>
      <c r="E14" s="13" t="str">
        <f>VLOOKUP("&lt;SpaltenTitel_1.3&gt;",Uebersetzungen!$B$3:$E$332,Uebersetzungen!$B$2+1,FALSE)</f>
        <v>1981-2000</v>
      </c>
      <c r="F14" s="13" t="str">
        <f>VLOOKUP("&lt;SpaltenTitel_1.4&gt;",Uebersetzungen!$B$3:$E$332,Uebersetzungen!$B$2+1,FALSE)</f>
        <v>2001-2024</v>
      </c>
      <c r="G14" s="26">
        <f>VLOOKUP("&lt;SpaltenTitel_2.1&gt;",Uebersetzungen!$B$3:$E$332,Uebersetzungen!$B$2+1,FALSE)</f>
        <v>1</v>
      </c>
      <c r="H14" s="14">
        <f>VLOOKUP("&lt;SpaltenTitel_2.2&gt;",Uebersetzungen!$B$3:$E$332,Uebersetzungen!$B$2+1,FALSE)</f>
        <v>2</v>
      </c>
      <c r="I14" s="15" t="str">
        <f>VLOOKUP("&lt;SpaltenTitel_2.3&gt;",Uebersetzungen!$B$3:$E$332,Uebersetzungen!$B$2+1,FALSE)</f>
        <v>3-5</v>
      </c>
      <c r="J14" s="16" t="str">
        <f>VLOOKUP("&lt;SpaltenTitel_2.4&gt;",Uebersetzungen!$B$3:$E$332,Uebersetzungen!$B$2+1,FALSE)</f>
        <v>6-9</v>
      </c>
      <c r="K14" s="14" t="str">
        <f>VLOOKUP("&lt;SpaltenTitel_2.5&gt;",Uebersetzungen!$B$3:$E$332,Uebersetzungen!$B$2+1,FALSE)</f>
        <v>10+</v>
      </c>
    </row>
    <row r="15" spans="1:11" x14ac:dyDescent="0.2">
      <c r="A15" s="29" t="str">
        <f>VLOOKUP("&lt;Zeilentitel_1&gt;",Uebersetzungen!$B$3:$E$332,Uebersetzungen!$B$2+1,FALSE)</f>
        <v>Total</v>
      </c>
      <c r="B15" s="30">
        <v>75024</v>
      </c>
      <c r="C15" s="31">
        <v>26844</v>
      </c>
      <c r="D15" s="32">
        <v>21159</v>
      </c>
      <c r="E15" s="32">
        <v>15082</v>
      </c>
      <c r="F15" s="33">
        <v>11939</v>
      </c>
      <c r="G15" s="32">
        <v>44987</v>
      </c>
      <c r="H15" s="32">
        <v>12455</v>
      </c>
      <c r="I15" s="32">
        <v>9894</v>
      </c>
      <c r="J15" s="32">
        <v>4078</v>
      </c>
      <c r="K15" s="33">
        <v>2898</v>
      </c>
    </row>
    <row r="16" spans="1:11" x14ac:dyDescent="0.2">
      <c r="A16" s="23" t="str">
        <f>VLOOKUP("&lt;Zeilentitel_1.1&gt;",Uebersetzungen!$B$3:$E$31,Uebersetzungen!$B$2+1,FALSE)</f>
        <v>Reine Wohngebäude</v>
      </c>
      <c r="B16" s="24"/>
      <c r="C16" s="27"/>
      <c r="D16" s="17"/>
      <c r="E16" s="17"/>
      <c r="F16" s="22"/>
      <c r="G16" s="46"/>
      <c r="H16" s="47"/>
      <c r="I16" s="47"/>
      <c r="J16" s="47"/>
      <c r="K16" s="48"/>
    </row>
    <row r="17" spans="1:11" x14ac:dyDescent="0.2">
      <c r="A17" s="20" t="str">
        <f>VLOOKUP("&lt;Zeilentitel_1.2&gt;",Uebersetzungen!$B$3:$E$31,Uebersetzungen!$B$2+1,FALSE)</f>
        <v xml:space="preserve">   Einfamilienhäuser</v>
      </c>
      <c r="B17" s="25">
        <v>37673</v>
      </c>
      <c r="C17" s="28">
        <v>13704</v>
      </c>
      <c r="D17" s="18">
        <v>10366</v>
      </c>
      <c r="E17" s="18">
        <v>7323</v>
      </c>
      <c r="F17" s="21">
        <v>6280</v>
      </c>
      <c r="G17" s="44">
        <v>37673</v>
      </c>
      <c r="H17" s="44" t="s">
        <v>27</v>
      </c>
      <c r="I17" s="44" t="s">
        <v>27</v>
      </c>
      <c r="J17" s="44" t="s">
        <v>27</v>
      </c>
      <c r="K17" s="45" t="s">
        <v>27</v>
      </c>
    </row>
    <row r="18" spans="1:11" x14ac:dyDescent="0.2">
      <c r="A18" s="20" t="str">
        <f>VLOOKUP("&lt;Zeilentitel_1.3&gt;",Uebersetzungen!$B$3:$E$31,Uebersetzungen!$B$2+1,FALSE)</f>
        <v xml:space="preserve">   Mehrfamilienhäuser</v>
      </c>
      <c r="B18" s="25">
        <v>24402</v>
      </c>
      <c r="C18" s="28">
        <v>6482</v>
      </c>
      <c r="D18" s="18">
        <v>7447</v>
      </c>
      <c r="E18" s="18">
        <v>5748</v>
      </c>
      <c r="F18" s="21">
        <v>4725</v>
      </c>
      <c r="G18" s="44" t="s">
        <v>27</v>
      </c>
      <c r="H18" s="44">
        <v>10417</v>
      </c>
      <c r="I18" s="44">
        <v>8191</v>
      </c>
      <c r="J18" s="44">
        <v>3464</v>
      </c>
      <c r="K18" s="45">
        <v>2330</v>
      </c>
    </row>
    <row r="19" spans="1:11" x14ac:dyDescent="0.2">
      <c r="A19" s="23" t="str">
        <f>VLOOKUP("&lt;Zeilentitel_1.4&gt;",Uebersetzungen!$B$3:$E$31,Uebersetzungen!$B$2+1,FALSE)</f>
        <v>Wohngebäude mit Nebennutzung</v>
      </c>
      <c r="B19" s="24">
        <v>7249</v>
      </c>
      <c r="C19" s="27">
        <v>3807</v>
      </c>
      <c r="D19" s="17">
        <v>1769</v>
      </c>
      <c r="E19" s="17">
        <v>1187</v>
      </c>
      <c r="F19" s="22">
        <v>486</v>
      </c>
      <c r="G19" s="46">
        <v>3631</v>
      </c>
      <c r="H19" s="47">
        <v>1500</v>
      </c>
      <c r="I19" s="47">
        <v>1279</v>
      </c>
      <c r="J19" s="47">
        <v>449</v>
      </c>
      <c r="K19" s="48">
        <v>390</v>
      </c>
    </row>
    <row r="20" spans="1:11" x14ac:dyDescent="0.2">
      <c r="A20" s="23" t="str">
        <f>VLOOKUP("&lt;Zeilentitel_1.5&gt;",Uebersetzungen!$B$3:$E$31,Uebersetzungen!$B$2+1,FALSE)</f>
        <v>Gebäude mit teilweiser Wohnnutzung</v>
      </c>
      <c r="B20" s="24">
        <v>5700</v>
      </c>
      <c r="C20" s="27">
        <v>2851</v>
      </c>
      <c r="D20" s="17">
        <v>1577</v>
      </c>
      <c r="E20" s="17">
        <v>824</v>
      </c>
      <c r="F20" s="22">
        <v>448</v>
      </c>
      <c r="G20" s="46">
        <v>3683</v>
      </c>
      <c r="H20" s="47">
        <v>538</v>
      </c>
      <c r="I20" s="47">
        <v>424</v>
      </c>
      <c r="J20" s="47">
        <v>165</v>
      </c>
      <c r="K20" s="48">
        <v>178</v>
      </c>
    </row>
    <row r="21" spans="1:11" x14ac:dyDescent="0.2">
      <c r="A21" s="29" t="str">
        <f>VLOOKUP("&lt;Zeilentitel_2&gt;",Uebersetzungen!$B$3:$E$332,Uebersetzungen!$B$2+1,FALSE)</f>
        <v>Bauperiode</v>
      </c>
      <c r="B21" s="34"/>
      <c r="C21" s="35"/>
      <c r="D21" s="36"/>
      <c r="E21" s="36"/>
      <c r="F21" s="37"/>
      <c r="G21" s="36"/>
      <c r="H21" s="36"/>
      <c r="I21" s="36"/>
      <c r="J21" s="36"/>
      <c r="K21" s="37"/>
    </row>
    <row r="22" spans="1:11" x14ac:dyDescent="0.2">
      <c r="A22" s="23" t="str">
        <f>VLOOKUP("&lt;Zeilentitel_2.1&gt;",Uebersetzungen!$B$3:$E$332,Uebersetzungen!$B$2+1,FALSE)</f>
        <v>vor 1919 erbaut</v>
      </c>
      <c r="B22" s="25">
        <v>21831</v>
      </c>
      <c r="C22" s="43">
        <v>21831</v>
      </c>
      <c r="D22" s="44" t="s">
        <v>27</v>
      </c>
      <c r="E22" s="44" t="s">
        <v>27</v>
      </c>
      <c r="F22" s="45" t="s">
        <v>27</v>
      </c>
      <c r="G22" s="18">
        <v>14662</v>
      </c>
      <c r="H22" s="18">
        <v>3574</v>
      </c>
      <c r="I22" s="18">
        <v>2694</v>
      </c>
      <c r="J22" s="18">
        <v>475</v>
      </c>
      <c r="K22" s="21">
        <v>154</v>
      </c>
    </row>
    <row r="23" spans="1:11" x14ac:dyDescent="0.2">
      <c r="A23" s="20" t="str">
        <f>VLOOKUP("&lt;Zeilentitel_2.2&gt;",Uebersetzungen!$B$3:$E$332,Uebersetzungen!$B$2+1,FALSE)</f>
        <v>1919-1945 erbaut</v>
      </c>
      <c r="B23" s="25">
        <v>5013</v>
      </c>
      <c r="C23" s="43">
        <v>5013</v>
      </c>
      <c r="D23" s="44" t="s">
        <v>27</v>
      </c>
      <c r="E23" s="44" t="s">
        <v>27</v>
      </c>
      <c r="F23" s="45" t="s">
        <v>27</v>
      </c>
      <c r="G23" s="18">
        <v>3272</v>
      </c>
      <c r="H23" s="18">
        <v>806</v>
      </c>
      <c r="I23" s="18">
        <v>736</v>
      </c>
      <c r="J23" s="18">
        <v>93</v>
      </c>
      <c r="K23" s="21">
        <v>37</v>
      </c>
    </row>
    <row r="24" spans="1:11" x14ac:dyDescent="0.2">
      <c r="A24" s="20" t="str">
        <f>VLOOKUP("&lt;Zeilentitel_2.3&gt;",Uebersetzungen!$B$3:$E$332,Uebersetzungen!$B$2+1,FALSE)</f>
        <v>1946-1960 erbaut</v>
      </c>
      <c r="B24" s="25">
        <v>5295</v>
      </c>
      <c r="C24" s="43" t="s">
        <v>27</v>
      </c>
      <c r="D24" s="44">
        <v>5295</v>
      </c>
      <c r="E24" s="44" t="s">
        <v>27</v>
      </c>
      <c r="F24" s="45" t="s">
        <v>27</v>
      </c>
      <c r="G24" s="18">
        <v>3429</v>
      </c>
      <c r="H24" s="18">
        <v>921</v>
      </c>
      <c r="I24" s="18">
        <v>611</v>
      </c>
      <c r="J24" s="18">
        <v>180</v>
      </c>
      <c r="K24" s="21">
        <v>108</v>
      </c>
    </row>
    <row r="25" spans="1:11" x14ac:dyDescent="0.2">
      <c r="A25" s="20" t="str">
        <f>VLOOKUP("&lt;Zeilentitel_2.4&gt;",Uebersetzungen!$B$3:$E$332,Uebersetzungen!$B$2+1,FALSE)</f>
        <v>1961-1970 erbaut</v>
      </c>
      <c r="B25" s="25">
        <v>7597</v>
      </c>
      <c r="C25" s="43" t="s">
        <v>27</v>
      </c>
      <c r="D25" s="44">
        <v>7597</v>
      </c>
      <c r="E25" s="44" t="s">
        <v>27</v>
      </c>
      <c r="F25" s="45" t="s">
        <v>27</v>
      </c>
      <c r="G25" s="18">
        <v>4359</v>
      </c>
      <c r="H25" s="18">
        <v>1388</v>
      </c>
      <c r="I25" s="18">
        <v>976</v>
      </c>
      <c r="J25" s="18">
        <v>402</v>
      </c>
      <c r="K25" s="21">
        <v>402</v>
      </c>
    </row>
    <row r="26" spans="1:11" x14ac:dyDescent="0.2">
      <c r="A26" s="20" t="str">
        <f>VLOOKUP("&lt;Zeilentitel_2.5&gt;",Uebersetzungen!$B$3:$E$332,Uebersetzungen!$B$2+1,FALSE)</f>
        <v>1971-1980 erbaut</v>
      </c>
      <c r="B26" s="25">
        <v>8267</v>
      </c>
      <c r="C26" s="43" t="s">
        <v>27</v>
      </c>
      <c r="D26" s="44">
        <v>8267</v>
      </c>
      <c r="E26" s="44" t="s">
        <v>27</v>
      </c>
      <c r="F26" s="45" t="s">
        <v>27</v>
      </c>
      <c r="G26" s="18">
        <v>4317</v>
      </c>
      <c r="H26" s="18">
        <v>1579</v>
      </c>
      <c r="I26" s="18">
        <v>1067</v>
      </c>
      <c r="J26" s="18">
        <v>569</v>
      </c>
      <c r="K26" s="21">
        <v>665</v>
      </c>
    </row>
    <row r="27" spans="1:11" x14ac:dyDescent="0.2">
      <c r="A27" s="20" t="str">
        <f>VLOOKUP("&lt;Zeilentitel_2.6&gt;",Uebersetzungen!$B$3:$E$332,Uebersetzungen!$B$2+1,FALSE)</f>
        <v>1981-1990 erbaut</v>
      </c>
      <c r="B27" s="25">
        <v>8086</v>
      </c>
      <c r="C27" s="43" t="s">
        <v>27</v>
      </c>
      <c r="D27" s="44" t="s">
        <v>27</v>
      </c>
      <c r="E27" s="44">
        <v>8086</v>
      </c>
      <c r="F27" s="45" t="s">
        <v>27</v>
      </c>
      <c r="G27" s="18">
        <v>4295</v>
      </c>
      <c r="H27" s="18">
        <v>1515</v>
      </c>
      <c r="I27" s="18">
        <v>1141</v>
      </c>
      <c r="J27" s="18">
        <v>650</v>
      </c>
      <c r="K27" s="21">
        <v>429</v>
      </c>
    </row>
    <row r="28" spans="1:11" x14ac:dyDescent="0.2">
      <c r="A28" s="20" t="str">
        <f>VLOOKUP("&lt;Zeilentitel_2.7&gt;",Uebersetzungen!$B$3:$E$332,Uebersetzungen!$B$2+1,FALSE)</f>
        <v>1991-2000 erbaut</v>
      </c>
      <c r="B28" s="25">
        <v>6996</v>
      </c>
      <c r="C28" s="43" t="s">
        <v>27</v>
      </c>
      <c r="D28" s="44" t="s">
        <v>27</v>
      </c>
      <c r="E28" s="44">
        <v>6996</v>
      </c>
      <c r="F28" s="45" t="s">
        <v>27</v>
      </c>
      <c r="G28" s="18">
        <v>3961</v>
      </c>
      <c r="H28" s="18">
        <v>1138</v>
      </c>
      <c r="I28" s="18">
        <v>1010</v>
      </c>
      <c r="J28" s="18">
        <v>549</v>
      </c>
      <c r="K28" s="21">
        <v>307</v>
      </c>
    </row>
    <row r="29" spans="1:11" x14ac:dyDescent="0.2">
      <c r="A29" s="20" t="str">
        <f>VLOOKUP("&lt;Zeilentitel_2.8&gt;",Uebersetzungen!$B$3:$E$332,Uebersetzungen!$B$2+1,FALSE)</f>
        <v>2001-2005 erbaut</v>
      </c>
      <c r="B29" s="25">
        <v>2706</v>
      </c>
      <c r="C29" s="43" t="s">
        <v>27</v>
      </c>
      <c r="D29" s="44" t="s">
        <v>27</v>
      </c>
      <c r="E29" s="44" t="s">
        <v>27</v>
      </c>
      <c r="F29" s="45">
        <v>2706</v>
      </c>
      <c r="G29" s="18">
        <v>1671</v>
      </c>
      <c r="H29" s="18">
        <v>337</v>
      </c>
      <c r="I29" s="18">
        <v>332</v>
      </c>
      <c r="J29" s="18">
        <v>214</v>
      </c>
      <c r="K29" s="21">
        <v>136</v>
      </c>
    </row>
    <row r="30" spans="1:11" x14ac:dyDescent="0.2">
      <c r="A30" s="20" t="str">
        <f>VLOOKUP("&lt;Zeilentitel_2.9&gt;",Uebersetzungen!$B$3:$E$332,Uebersetzungen!$B$2+1,FALSE)</f>
        <v>2006-2010 erbaut</v>
      </c>
      <c r="B30" s="25">
        <v>2895</v>
      </c>
      <c r="C30" s="43" t="s">
        <v>27</v>
      </c>
      <c r="D30" s="44" t="s">
        <v>27</v>
      </c>
      <c r="E30" s="44" t="s">
        <v>27</v>
      </c>
      <c r="F30" s="45">
        <v>2895</v>
      </c>
      <c r="G30" s="18">
        <v>1607</v>
      </c>
      <c r="H30" s="18">
        <v>364</v>
      </c>
      <c r="I30" s="18">
        <v>415</v>
      </c>
      <c r="J30" s="18">
        <v>289</v>
      </c>
      <c r="K30" s="21">
        <v>187</v>
      </c>
    </row>
    <row r="31" spans="1:11" x14ac:dyDescent="0.2">
      <c r="A31" s="20" t="str">
        <f>VLOOKUP("&lt;Zeilentitel_2.10&gt;",Uebersetzungen!$B$3:$E$332,Uebersetzungen!$B$2+1,FALSE)</f>
        <v>2011-2015 erbaut</v>
      </c>
      <c r="B31" s="25">
        <v>2892</v>
      </c>
      <c r="C31" s="43" t="s">
        <v>27</v>
      </c>
      <c r="D31" s="44" t="s">
        <v>27</v>
      </c>
      <c r="E31" s="44" t="s">
        <v>27</v>
      </c>
      <c r="F31" s="45">
        <v>2892</v>
      </c>
      <c r="G31" s="18">
        <v>1505</v>
      </c>
      <c r="H31" s="18">
        <v>393</v>
      </c>
      <c r="I31" s="18">
        <v>438</v>
      </c>
      <c r="J31" s="18">
        <v>320</v>
      </c>
      <c r="K31" s="21">
        <v>212</v>
      </c>
    </row>
    <row r="32" spans="1:11" x14ac:dyDescent="0.2">
      <c r="A32" s="20" t="str">
        <f>VLOOKUP("&lt;Zeilentitel_2.11&gt;",Uebersetzungen!$B$3:$E$332,Uebersetzungen!$B$2+1,FALSE)</f>
        <v>2016-2020 erbaut</v>
      </c>
      <c r="B32" s="25">
        <v>2066</v>
      </c>
      <c r="C32" s="43" t="s">
        <v>27</v>
      </c>
      <c r="D32" s="44" t="s">
        <v>27</v>
      </c>
      <c r="E32" s="44" t="s">
        <v>27</v>
      </c>
      <c r="F32" s="45">
        <v>2066</v>
      </c>
      <c r="G32" s="18">
        <v>1119</v>
      </c>
      <c r="H32" s="18">
        <v>257</v>
      </c>
      <c r="I32" s="18">
        <v>292</v>
      </c>
      <c r="J32" s="18">
        <v>233</v>
      </c>
      <c r="K32" s="21">
        <v>152</v>
      </c>
    </row>
    <row r="33" spans="1:11" x14ac:dyDescent="0.2">
      <c r="A33" s="20" t="str">
        <f>VLOOKUP("&lt;Zeilentitel_2.12&gt;",Uebersetzungen!$B$3:$E$332,Uebersetzungen!$B$2+1,FALSE)</f>
        <v>2021-2024 erbaut</v>
      </c>
      <c r="B33" s="25">
        <v>1380</v>
      </c>
      <c r="C33" s="43" t="s">
        <v>27</v>
      </c>
      <c r="D33" s="44" t="s">
        <v>27</v>
      </c>
      <c r="E33" s="44" t="s">
        <v>27</v>
      </c>
      <c r="F33" s="45">
        <v>1380</v>
      </c>
      <c r="G33" s="18">
        <v>790</v>
      </c>
      <c r="H33" s="18">
        <v>183</v>
      </c>
      <c r="I33" s="18">
        <v>182</v>
      </c>
      <c r="J33" s="18">
        <v>104</v>
      </c>
      <c r="K33" s="21">
        <v>109</v>
      </c>
    </row>
    <row r="34" spans="1:11" x14ac:dyDescent="0.2">
      <c r="A34" s="29" t="str">
        <f>VLOOKUP("&lt;Zeilentitel_3&gt;",Uebersetzungen!$B$3:$E$332,Uebersetzungen!$B$2+1,FALSE)</f>
        <v>Geschosszahl</v>
      </c>
      <c r="B34" s="34"/>
      <c r="C34" s="35"/>
      <c r="D34" s="36"/>
      <c r="E34" s="36"/>
      <c r="F34" s="37"/>
      <c r="G34" s="36"/>
      <c r="H34" s="36"/>
      <c r="I34" s="36"/>
      <c r="J34" s="36"/>
      <c r="K34" s="37"/>
    </row>
    <row r="35" spans="1:11" x14ac:dyDescent="0.2">
      <c r="A35" s="67">
        <f>VLOOKUP("&lt;Zeilentitel_3.1&gt;",Uebersetzungen!$B$3:$E$332,Uebersetzungen!$B$2+1,FALSE)</f>
        <v>1</v>
      </c>
      <c r="B35" s="25">
        <v>9215</v>
      </c>
      <c r="C35" s="28">
        <v>4495</v>
      </c>
      <c r="D35" s="18">
        <v>3202</v>
      </c>
      <c r="E35" s="18">
        <v>936</v>
      </c>
      <c r="F35" s="21">
        <v>582</v>
      </c>
      <c r="G35" s="18">
        <v>8877</v>
      </c>
      <c r="H35" s="18">
        <v>159</v>
      </c>
      <c r="I35" s="18">
        <v>29</v>
      </c>
      <c r="J35" s="18">
        <v>2</v>
      </c>
      <c r="K35" s="21">
        <v>2</v>
      </c>
    </row>
    <row r="36" spans="1:11" x14ac:dyDescent="0.2">
      <c r="A36" s="20">
        <f>VLOOKUP("&lt;Zeilentitel_3.2&gt;",Uebersetzungen!$B$3:$E$332,Uebersetzungen!$B$2+1,FALSE)</f>
        <v>2</v>
      </c>
      <c r="B36" s="25">
        <v>31276</v>
      </c>
      <c r="C36" s="28">
        <v>11078</v>
      </c>
      <c r="D36" s="18">
        <v>9495</v>
      </c>
      <c r="E36" s="18">
        <v>6301</v>
      </c>
      <c r="F36" s="21">
        <v>4402</v>
      </c>
      <c r="G36" s="18">
        <v>24908</v>
      </c>
      <c r="H36" s="18">
        <v>4948</v>
      </c>
      <c r="I36" s="18">
        <v>1132</v>
      </c>
      <c r="J36" s="18">
        <v>132</v>
      </c>
      <c r="K36" s="21">
        <v>26</v>
      </c>
    </row>
    <row r="37" spans="1:11" x14ac:dyDescent="0.2">
      <c r="A37" s="20">
        <f>VLOOKUP("&lt;Zeilentitel_3.3&gt;",Uebersetzungen!$B$3:$E$332,Uebersetzungen!$B$2+1,FALSE)</f>
        <v>3</v>
      </c>
      <c r="B37" s="25">
        <v>23877</v>
      </c>
      <c r="C37" s="28">
        <v>7897</v>
      </c>
      <c r="D37" s="18">
        <v>5508</v>
      </c>
      <c r="E37" s="18">
        <v>5772</v>
      </c>
      <c r="F37" s="21">
        <v>4700</v>
      </c>
      <c r="G37" s="18">
        <v>10050</v>
      </c>
      <c r="H37" s="18">
        <v>6526</v>
      </c>
      <c r="I37" s="18">
        <v>5291</v>
      </c>
      <c r="J37" s="18">
        <v>1491</v>
      </c>
      <c r="K37" s="21">
        <v>339</v>
      </c>
    </row>
    <row r="38" spans="1:11" x14ac:dyDescent="0.2">
      <c r="A38" s="20" t="str">
        <f>VLOOKUP("&lt;Zeilentitel_3.4&gt;",Uebersetzungen!$B$3:$E$332,Uebersetzungen!$B$2+1,FALSE)</f>
        <v>4-5</v>
      </c>
      <c r="B38" s="25">
        <v>9737</v>
      </c>
      <c r="C38" s="28">
        <v>3184</v>
      </c>
      <c r="D38" s="18">
        <v>2605</v>
      </c>
      <c r="E38" s="18">
        <v>1885</v>
      </c>
      <c r="F38" s="21">
        <v>2063</v>
      </c>
      <c r="G38" s="18">
        <v>1069</v>
      </c>
      <c r="H38" s="18">
        <v>792</v>
      </c>
      <c r="I38" s="18">
        <v>3365</v>
      </c>
      <c r="J38" s="18">
        <v>2332</v>
      </c>
      <c r="K38" s="21">
        <v>1981</v>
      </c>
    </row>
    <row r="39" spans="1:11" x14ac:dyDescent="0.2">
      <c r="A39" s="20" t="str">
        <f>VLOOKUP("&lt;Zeilentitel_3.5&gt;",Uebersetzungen!$B$3:$E$332,Uebersetzungen!$B$2+1,FALSE)</f>
        <v>6-7</v>
      </c>
      <c r="B39" s="25">
        <v>741</v>
      </c>
      <c r="C39" s="28">
        <v>169</v>
      </c>
      <c r="D39" s="18">
        <v>238</v>
      </c>
      <c r="E39" s="18">
        <v>163</v>
      </c>
      <c r="F39" s="21">
        <v>171</v>
      </c>
      <c r="G39" s="18">
        <v>66</v>
      </c>
      <c r="H39" s="18">
        <v>23</v>
      </c>
      <c r="I39" s="18">
        <v>73</v>
      </c>
      <c r="J39" s="18">
        <v>114</v>
      </c>
      <c r="K39" s="21">
        <v>416</v>
      </c>
    </row>
    <row r="40" spans="1:11" x14ac:dyDescent="0.2">
      <c r="A40" s="20" t="str">
        <f>VLOOKUP("&lt;Zeilentitel_3.6&gt;",Uebersetzungen!$B$3:$E$332,Uebersetzungen!$B$2+1,FALSE)</f>
        <v>8+</v>
      </c>
      <c r="B40" s="25">
        <v>178</v>
      </c>
      <c r="C40" s="28">
        <v>21</v>
      </c>
      <c r="D40" s="18">
        <v>111</v>
      </c>
      <c r="E40" s="18">
        <v>25</v>
      </c>
      <c r="F40" s="21">
        <v>21</v>
      </c>
      <c r="G40" s="18">
        <v>17</v>
      </c>
      <c r="H40" s="18">
        <v>7</v>
      </c>
      <c r="I40" s="18">
        <v>4</v>
      </c>
      <c r="J40" s="18">
        <v>7</v>
      </c>
      <c r="K40" s="21">
        <v>134</v>
      </c>
    </row>
    <row r="41" spans="1:11" x14ac:dyDescent="0.2">
      <c r="A41" s="29" t="str">
        <f>VLOOKUP("&lt;Zeilentitel_4&gt;",Uebersetzungen!$B$3:$E$332,Uebersetzungen!$B$2+1,FALSE)</f>
        <v>Energiequelle der Heizung</v>
      </c>
      <c r="B41" s="34"/>
      <c r="C41" s="35"/>
      <c r="D41" s="36"/>
      <c r="E41" s="36"/>
      <c r="F41" s="37"/>
      <c r="G41" s="36"/>
      <c r="H41" s="36"/>
      <c r="I41" s="36"/>
      <c r="J41" s="36"/>
      <c r="K41" s="37"/>
    </row>
    <row r="42" spans="1:11" x14ac:dyDescent="0.2">
      <c r="A42" s="23" t="str">
        <f>VLOOKUP("&lt;Zeilentitel_4.1&gt;",Uebersetzungen!$B$3:$E$332,Uebersetzungen!$B$2+1,FALSE)</f>
        <v>Energiequellen für Wärmepumpen (1)</v>
      </c>
      <c r="B42" s="25">
        <v>14054</v>
      </c>
      <c r="C42" s="28">
        <v>1831</v>
      </c>
      <c r="D42" s="18">
        <v>1817</v>
      </c>
      <c r="E42" s="18">
        <v>2846</v>
      </c>
      <c r="F42" s="21">
        <v>7560</v>
      </c>
      <c r="G42" s="44">
        <v>8124</v>
      </c>
      <c r="H42" s="44">
        <v>2604</v>
      </c>
      <c r="I42" s="44">
        <v>1959</v>
      </c>
      <c r="J42" s="44">
        <v>857</v>
      </c>
      <c r="K42" s="45">
        <v>452</v>
      </c>
    </row>
    <row r="43" spans="1:11" x14ac:dyDescent="0.2">
      <c r="A43" s="20" t="str">
        <f>VLOOKUP("&lt;Zeilentitel_4.2&gt;",Uebersetzungen!$B$3:$E$332,Uebersetzungen!$B$2+1,FALSE)</f>
        <v>Gas</v>
      </c>
      <c r="B43" s="25">
        <v>2774</v>
      </c>
      <c r="C43" s="28">
        <v>928</v>
      </c>
      <c r="D43" s="18">
        <v>759</v>
      </c>
      <c r="E43" s="18">
        <v>499</v>
      </c>
      <c r="F43" s="21">
        <v>588</v>
      </c>
      <c r="G43" s="44">
        <v>1259</v>
      </c>
      <c r="H43" s="44">
        <v>297</v>
      </c>
      <c r="I43" s="44">
        <v>474</v>
      </c>
      <c r="J43" s="44">
        <v>312</v>
      </c>
      <c r="K43" s="45">
        <v>394</v>
      </c>
    </row>
    <row r="44" spans="1:11" x14ac:dyDescent="0.2">
      <c r="A44" s="20" t="str">
        <f>VLOOKUP("&lt;Zeilentitel_4.3&gt;",Uebersetzungen!$B$3:$E$332,Uebersetzungen!$B$2+1,FALSE)</f>
        <v>Heizöl</v>
      </c>
      <c r="B44" s="25">
        <v>25934</v>
      </c>
      <c r="C44" s="28">
        <v>6858</v>
      </c>
      <c r="D44" s="18">
        <v>11207</v>
      </c>
      <c r="E44" s="18">
        <v>6325</v>
      </c>
      <c r="F44" s="21">
        <v>1544</v>
      </c>
      <c r="G44" s="44">
        <v>11292</v>
      </c>
      <c r="H44" s="44">
        <v>4913</v>
      </c>
      <c r="I44" s="44">
        <v>5158</v>
      </c>
      <c r="J44" s="44">
        <v>2461</v>
      </c>
      <c r="K44" s="45">
        <v>1754</v>
      </c>
    </row>
    <row r="45" spans="1:11" x14ac:dyDescent="0.2">
      <c r="A45" s="20" t="str">
        <f>VLOOKUP("&lt;Zeilentitel_4.4&gt;",Uebersetzungen!$B$3:$E$332,Uebersetzungen!$B$2+1,FALSE)</f>
        <v>Holz</v>
      </c>
      <c r="B45" s="25">
        <v>20816</v>
      </c>
      <c r="C45" s="28">
        <v>12934</v>
      </c>
      <c r="D45" s="18">
        <v>4199</v>
      </c>
      <c r="E45" s="18">
        <v>2512</v>
      </c>
      <c r="F45" s="21">
        <v>1171</v>
      </c>
      <c r="G45" s="44">
        <v>16946</v>
      </c>
      <c r="H45" s="44">
        <v>2654</v>
      </c>
      <c r="I45" s="44">
        <v>917</v>
      </c>
      <c r="J45" s="44">
        <v>94</v>
      </c>
      <c r="K45" s="45">
        <v>80</v>
      </c>
    </row>
    <row r="46" spans="1:11" x14ac:dyDescent="0.2">
      <c r="A46" s="20" t="str">
        <f>VLOOKUP("&lt;Zeilentitel_4.5&gt;",Uebersetzungen!$B$3:$E$332,Uebersetzungen!$B$2+1,FALSE)</f>
        <v>Elektrizität</v>
      </c>
      <c r="B46" s="25">
        <v>9037</v>
      </c>
      <c r="C46" s="28">
        <v>3254</v>
      </c>
      <c r="D46" s="18">
        <v>2670</v>
      </c>
      <c r="E46" s="18">
        <v>2580</v>
      </c>
      <c r="F46" s="21">
        <v>533</v>
      </c>
      <c r="G46" s="44">
        <v>5808</v>
      </c>
      <c r="H46" s="44">
        <v>1786</v>
      </c>
      <c r="I46" s="44">
        <v>1117</v>
      </c>
      <c r="J46" s="44">
        <v>194</v>
      </c>
      <c r="K46" s="45">
        <v>78</v>
      </c>
    </row>
    <row r="47" spans="1:11" x14ac:dyDescent="0.2">
      <c r="A47" s="20" t="str">
        <f>VLOOKUP("&lt;Zeilentitel_4.6&gt;",Uebersetzungen!$B$3:$E$332,Uebersetzungen!$B$2+1,FALSE)</f>
        <v>Fernwärme</v>
      </c>
      <c r="B47" s="25">
        <v>880</v>
      </c>
      <c r="C47" s="28">
        <v>233</v>
      </c>
      <c r="D47" s="18">
        <v>197</v>
      </c>
      <c r="E47" s="18">
        <v>144</v>
      </c>
      <c r="F47" s="21">
        <v>306</v>
      </c>
      <c r="G47" s="44">
        <v>247</v>
      </c>
      <c r="H47" s="44">
        <v>111</v>
      </c>
      <c r="I47" s="44">
        <v>211</v>
      </c>
      <c r="J47" s="44">
        <v>142</v>
      </c>
      <c r="K47" s="45">
        <v>134</v>
      </c>
    </row>
    <row r="48" spans="1:11" x14ac:dyDescent="0.2">
      <c r="A48" s="20" t="str">
        <f>VLOOKUP("&lt;Zeilentitel_4.7&gt;",Uebersetzungen!$B$3:$E$332,Uebersetzungen!$B$2+1,FALSE)</f>
        <v>Solarthermie</v>
      </c>
      <c r="B48" s="25">
        <v>337</v>
      </c>
      <c r="C48" s="28">
        <v>64</v>
      </c>
      <c r="D48" s="18">
        <v>58</v>
      </c>
      <c r="E48" s="18">
        <v>94</v>
      </c>
      <c r="F48" s="21">
        <v>121</v>
      </c>
      <c r="G48" s="44">
        <v>247</v>
      </c>
      <c r="H48" s="44">
        <v>48</v>
      </c>
      <c r="I48" s="44">
        <v>29</v>
      </c>
      <c r="J48" s="44">
        <v>7</v>
      </c>
      <c r="K48" s="45">
        <v>2</v>
      </c>
    </row>
    <row r="49" spans="1:11" x14ac:dyDescent="0.2">
      <c r="A49" s="20" t="str">
        <f>VLOOKUP("&lt;Zeilentitel_4.8&gt;",Uebersetzungen!$B$3:$E$332,Uebersetzungen!$B$2+1,FALSE)</f>
        <v>Andere</v>
      </c>
      <c r="B49" s="25">
        <v>724</v>
      </c>
      <c r="C49" s="28">
        <v>419</v>
      </c>
      <c r="D49" s="18">
        <v>161</v>
      </c>
      <c r="E49" s="18">
        <v>59</v>
      </c>
      <c r="F49" s="21">
        <v>85</v>
      </c>
      <c r="G49" s="44">
        <v>648</v>
      </c>
      <c r="H49" s="44">
        <v>34</v>
      </c>
      <c r="I49" s="44">
        <v>26</v>
      </c>
      <c r="J49" s="44">
        <v>10</v>
      </c>
      <c r="K49" s="45">
        <v>4</v>
      </c>
    </row>
    <row r="50" spans="1:11" x14ac:dyDescent="0.2">
      <c r="A50" s="20" t="str">
        <f>VLOOKUP("&lt;Zeilentitel_4.9&gt;",Uebersetzungen!$B$3:$E$332,Uebersetzungen!$B$2+1,FALSE)</f>
        <v>Keine Energiequelle</v>
      </c>
      <c r="B50" s="25">
        <v>468</v>
      </c>
      <c r="C50" s="28">
        <v>323</v>
      </c>
      <c r="D50" s="18">
        <v>91</v>
      </c>
      <c r="E50" s="18">
        <v>23</v>
      </c>
      <c r="F50" s="21">
        <v>31</v>
      </c>
      <c r="G50" s="44">
        <v>416</v>
      </c>
      <c r="H50" s="44">
        <v>8</v>
      </c>
      <c r="I50" s="44">
        <v>3</v>
      </c>
      <c r="J50" s="44">
        <v>1</v>
      </c>
      <c r="K50" s="45">
        <v>0</v>
      </c>
    </row>
    <row r="51" spans="1:11" x14ac:dyDescent="0.2">
      <c r="A51" s="29" t="str">
        <f>VLOOKUP("&lt;Zeilentitel_5&gt;",Uebersetzungen!$B$3:$E$332,Uebersetzungen!$B$2+1,FALSE)</f>
        <v>Energiequelle für die Warmwasseraufbereitung</v>
      </c>
      <c r="B51" s="34"/>
      <c r="C51" s="35"/>
      <c r="D51" s="36"/>
      <c r="E51" s="36"/>
      <c r="F51" s="37"/>
      <c r="G51" s="36"/>
      <c r="H51" s="36"/>
      <c r="I51" s="36"/>
      <c r="J51" s="36"/>
      <c r="K51" s="37"/>
    </row>
    <row r="52" spans="1:11" x14ac:dyDescent="0.2">
      <c r="A52" s="23" t="str">
        <f>VLOOKUP("&lt;Zeilentitel_5.1&gt;",Uebersetzungen!$B$3:$E$332,Uebersetzungen!$B$2+1,FALSE)</f>
        <v>Energiequellen für Wärmepumpen (1)</v>
      </c>
      <c r="B52" s="25">
        <v>10482</v>
      </c>
      <c r="C52" s="28">
        <v>1329</v>
      </c>
      <c r="D52" s="18">
        <v>1364</v>
      </c>
      <c r="E52" s="18">
        <v>1647</v>
      </c>
      <c r="F52" s="21">
        <v>6142</v>
      </c>
      <c r="G52" s="44">
        <v>5878</v>
      </c>
      <c r="H52" s="44">
        <v>1915</v>
      </c>
      <c r="I52" s="44">
        <v>1510</v>
      </c>
      <c r="J52" s="44">
        <v>723</v>
      </c>
      <c r="K52" s="45">
        <v>410</v>
      </c>
    </row>
    <row r="53" spans="1:11" x14ac:dyDescent="0.2">
      <c r="A53" s="20" t="str">
        <f>VLOOKUP("&lt;Zeilentitel_5.2&gt;",Uebersetzungen!$B$3:$E$332,Uebersetzungen!$B$2+1,FALSE)</f>
        <v>Gas</v>
      </c>
      <c r="B53" s="25">
        <v>3124</v>
      </c>
      <c r="C53" s="28">
        <v>1199</v>
      </c>
      <c r="D53" s="18">
        <v>869</v>
      </c>
      <c r="E53" s="18">
        <v>532</v>
      </c>
      <c r="F53" s="21">
        <v>524</v>
      </c>
      <c r="G53" s="44">
        <v>1902</v>
      </c>
      <c r="H53" s="44">
        <v>260</v>
      </c>
      <c r="I53" s="44">
        <v>359</v>
      </c>
      <c r="J53" s="44">
        <v>238</v>
      </c>
      <c r="K53" s="45">
        <v>327</v>
      </c>
    </row>
    <row r="54" spans="1:11" x14ac:dyDescent="0.2">
      <c r="A54" s="20" t="str">
        <f>VLOOKUP("&lt;Zeilentitel_5.3&gt;",Uebersetzungen!$B$3:$E$332,Uebersetzungen!$B$2+1,FALSE)</f>
        <v>Heizöl</v>
      </c>
      <c r="B54" s="25">
        <v>20764</v>
      </c>
      <c r="C54" s="28">
        <v>5072</v>
      </c>
      <c r="D54" s="18">
        <v>9323</v>
      </c>
      <c r="E54" s="18">
        <v>5022</v>
      </c>
      <c r="F54" s="21">
        <v>1347</v>
      </c>
      <c r="G54" s="44">
        <v>8344</v>
      </c>
      <c r="H54" s="44">
        <v>3870</v>
      </c>
      <c r="I54" s="44">
        <v>4332</v>
      </c>
      <c r="J54" s="44">
        <v>2226</v>
      </c>
      <c r="K54" s="45">
        <v>1664</v>
      </c>
    </row>
    <row r="55" spans="1:11" x14ac:dyDescent="0.2">
      <c r="A55" s="20" t="str">
        <f>VLOOKUP("&lt;Zeilentitel_5.4&gt;",Uebersetzungen!$B$3:$E$332,Uebersetzungen!$B$2+1,FALSE)</f>
        <v>Holz</v>
      </c>
      <c r="B55" s="25">
        <v>4790</v>
      </c>
      <c r="C55" s="28">
        <v>2573</v>
      </c>
      <c r="D55" s="18">
        <v>1006</v>
      </c>
      <c r="E55" s="18">
        <v>713</v>
      </c>
      <c r="F55" s="21">
        <v>498</v>
      </c>
      <c r="G55" s="44">
        <v>3738</v>
      </c>
      <c r="H55" s="44">
        <v>591</v>
      </c>
      <c r="I55" s="44">
        <v>272</v>
      </c>
      <c r="J55" s="44">
        <v>67</v>
      </c>
      <c r="K55" s="45">
        <v>70</v>
      </c>
    </row>
    <row r="56" spans="1:11" x14ac:dyDescent="0.2">
      <c r="A56" s="20" t="str">
        <f>VLOOKUP("&lt;Zeilentitel_5.5&gt;",Uebersetzungen!$B$3:$E$332,Uebersetzungen!$B$2+1,FALSE)</f>
        <v>Elektrizität</v>
      </c>
      <c r="B56" s="25">
        <v>27355</v>
      </c>
      <c r="C56" s="28">
        <v>12151</v>
      </c>
      <c r="D56" s="18">
        <v>6801</v>
      </c>
      <c r="E56" s="18">
        <v>6262</v>
      </c>
      <c r="F56" s="21">
        <v>2141</v>
      </c>
      <c r="G56" s="44">
        <v>18063</v>
      </c>
      <c r="H56" s="44">
        <v>5299</v>
      </c>
      <c r="I56" s="44">
        <v>3003</v>
      </c>
      <c r="J56" s="44">
        <v>621</v>
      </c>
      <c r="K56" s="45">
        <v>261</v>
      </c>
    </row>
    <row r="57" spans="1:11" x14ac:dyDescent="0.2">
      <c r="A57" s="20" t="str">
        <f>VLOOKUP("&lt;Zeilentitel_5.6&gt;",Uebersetzungen!$B$3:$E$332,Uebersetzungen!$B$2+1,FALSE)</f>
        <v>Fernwärme</v>
      </c>
      <c r="B57" s="25">
        <v>675</v>
      </c>
      <c r="C57" s="28">
        <v>143</v>
      </c>
      <c r="D57" s="18">
        <v>157</v>
      </c>
      <c r="E57" s="18">
        <v>104</v>
      </c>
      <c r="F57" s="21">
        <v>271</v>
      </c>
      <c r="G57" s="44">
        <v>178</v>
      </c>
      <c r="H57" s="44">
        <v>78</v>
      </c>
      <c r="I57" s="44">
        <v>161</v>
      </c>
      <c r="J57" s="44">
        <v>120</v>
      </c>
      <c r="K57" s="45">
        <v>118</v>
      </c>
    </row>
    <row r="58" spans="1:11" x14ac:dyDescent="0.2">
      <c r="A58" s="20" t="str">
        <f>VLOOKUP("&lt;Zeilentitel_5.7&gt;",Uebersetzungen!$B$3:$E$332,Uebersetzungen!$B$2+1,FALSE)</f>
        <v>Solarthermie</v>
      </c>
      <c r="B58" s="25">
        <v>1863</v>
      </c>
      <c r="C58" s="28">
        <v>436</v>
      </c>
      <c r="D58" s="18">
        <v>390</v>
      </c>
      <c r="E58" s="18">
        <v>397</v>
      </c>
      <c r="F58" s="21">
        <v>640</v>
      </c>
      <c r="G58" s="44">
        <v>1237</v>
      </c>
      <c r="H58" s="44">
        <v>341</v>
      </c>
      <c r="I58" s="44">
        <v>187</v>
      </c>
      <c r="J58" s="44">
        <v>49</v>
      </c>
      <c r="K58" s="45">
        <v>38</v>
      </c>
    </row>
    <row r="59" spans="1:11" x14ac:dyDescent="0.2">
      <c r="A59" s="20" t="str">
        <f>VLOOKUP("&lt;Zeilentitel_5.8&gt;",Uebersetzungen!$B$3:$E$332,Uebersetzungen!$B$2+1,FALSE)</f>
        <v>Andere</v>
      </c>
      <c r="B59" s="25">
        <v>893</v>
      </c>
      <c r="C59" s="28">
        <v>467</v>
      </c>
      <c r="D59" s="18">
        <v>159</v>
      </c>
      <c r="E59" s="18">
        <v>84</v>
      </c>
      <c r="F59" s="21">
        <v>183</v>
      </c>
      <c r="G59" s="44">
        <v>736</v>
      </c>
      <c r="H59" s="44">
        <v>43</v>
      </c>
      <c r="I59" s="44">
        <v>63</v>
      </c>
      <c r="J59" s="44">
        <v>32</v>
      </c>
      <c r="K59" s="45">
        <v>9</v>
      </c>
    </row>
    <row r="60" spans="1:11" x14ac:dyDescent="0.2">
      <c r="A60" s="20" t="str">
        <f>VLOOKUP("&lt;Zeilentitel_5.9&gt;",Uebersetzungen!$B$3:$E$332,Uebersetzungen!$B$2+1,FALSE)</f>
        <v>Keine Energiequelle</v>
      </c>
      <c r="B60" s="25">
        <v>5078</v>
      </c>
      <c r="C60" s="28">
        <v>3474</v>
      </c>
      <c r="D60" s="18">
        <v>1090</v>
      </c>
      <c r="E60" s="18">
        <v>321</v>
      </c>
      <c r="F60" s="21">
        <v>193</v>
      </c>
      <c r="G60" s="44">
        <v>4911</v>
      </c>
      <c r="H60" s="44">
        <v>58</v>
      </c>
      <c r="I60" s="44">
        <v>7</v>
      </c>
      <c r="J60" s="44">
        <v>2</v>
      </c>
      <c r="K60" s="45">
        <v>1</v>
      </c>
    </row>
    <row r="61" spans="1:11" x14ac:dyDescent="0.2">
      <c r="A61" s="29" t="str">
        <f>VLOOKUP("&lt;Zeilentitel_6&gt;",Uebersetzungen!$B$3:$E$332,Uebersetzungen!$B$2+1,FALSE)</f>
        <v>Eigentümertyp</v>
      </c>
      <c r="B61" s="34"/>
      <c r="C61" s="35"/>
      <c r="D61" s="36"/>
      <c r="E61" s="36"/>
      <c r="F61" s="37"/>
      <c r="G61" s="36"/>
      <c r="H61" s="36"/>
      <c r="I61" s="36"/>
      <c r="J61" s="36"/>
      <c r="K61" s="37"/>
    </row>
    <row r="62" spans="1:11" x14ac:dyDescent="0.2">
      <c r="A62" s="20" t="str">
        <f>VLOOKUP("&lt;Zeilentitel_6.1&gt;",Uebersetzungen!$B$3:$E$332,Uebersetzungen!$B$2+1,FALSE)</f>
        <v>Natürliche Person(en)</v>
      </c>
      <c r="B62" s="25">
        <v>53749</v>
      </c>
      <c r="C62" s="28">
        <v>19717</v>
      </c>
      <c r="D62" s="18">
        <v>14864</v>
      </c>
      <c r="E62" s="18">
        <v>10800</v>
      </c>
      <c r="F62" s="21">
        <v>8368</v>
      </c>
      <c r="G62" s="44">
        <v>36931</v>
      </c>
      <c r="H62" s="44">
        <v>9449</v>
      </c>
      <c r="I62" s="44">
        <v>5451</v>
      </c>
      <c r="J62" s="44">
        <v>1285</v>
      </c>
      <c r="K62" s="45">
        <v>453</v>
      </c>
    </row>
    <row r="63" spans="1:11" x14ac:dyDescent="0.2">
      <c r="A63" s="20" t="str">
        <f>VLOOKUP("&lt;Zeilentitel_6.2&gt;",Uebersetzungen!$B$3:$E$332,Uebersetzungen!$B$2+1,FALSE)</f>
        <v>Juristische Person</v>
      </c>
      <c r="B63" s="25">
        <v>7638</v>
      </c>
      <c r="C63" s="28">
        <v>3115</v>
      </c>
      <c r="D63" s="18">
        <v>2353</v>
      </c>
      <c r="E63" s="18">
        <v>1012</v>
      </c>
      <c r="F63" s="21">
        <v>1158</v>
      </c>
      <c r="G63" s="44">
        <v>3691</v>
      </c>
      <c r="H63" s="44">
        <v>811</v>
      </c>
      <c r="I63" s="44">
        <v>987</v>
      </c>
      <c r="J63" s="44">
        <v>786</v>
      </c>
      <c r="K63" s="45">
        <v>887</v>
      </c>
    </row>
    <row r="64" spans="1:11" x14ac:dyDescent="0.2">
      <c r="A64" s="20" t="str">
        <f>VLOOKUP("&lt;Zeilentitel_6.3&gt;",Uebersetzungen!$B$3:$E$332,Uebersetzungen!$B$2+1,FALSE)</f>
        <v>Gemeinschaft (2)</v>
      </c>
      <c r="B64" s="25">
        <v>3359</v>
      </c>
      <c r="C64" s="28">
        <v>1473</v>
      </c>
      <c r="D64" s="18">
        <v>1218</v>
      </c>
      <c r="E64" s="18">
        <v>417</v>
      </c>
      <c r="F64" s="21">
        <v>251</v>
      </c>
      <c r="G64" s="44">
        <v>2246</v>
      </c>
      <c r="H64" s="44">
        <v>538</v>
      </c>
      <c r="I64" s="44">
        <v>399</v>
      </c>
      <c r="J64" s="44">
        <v>102</v>
      </c>
      <c r="K64" s="45">
        <v>56</v>
      </c>
    </row>
    <row r="65" spans="1:11" x14ac:dyDescent="0.2">
      <c r="A65" s="20" t="str">
        <f>VLOOKUP("&lt;Zeilentitel_6.4&gt;",Uebersetzungen!$B$3:$E$332,Uebersetzungen!$B$2+1,FALSE)</f>
        <v>Gemischt (3)</v>
      </c>
      <c r="B65" s="25">
        <v>3926</v>
      </c>
      <c r="C65" s="28">
        <v>601</v>
      </c>
      <c r="D65" s="18">
        <v>1078</v>
      </c>
      <c r="E65" s="18">
        <v>1236</v>
      </c>
      <c r="F65" s="21">
        <v>1011</v>
      </c>
      <c r="G65" s="44">
        <v>570</v>
      </c>
      <c r="H65" s="44">
        <v>323</v>
      </c>
      <c r="I65" s="44">
        <v>983</v>
      </c>
      <c r="J65" s="44">
        <v>1129</v>
      </c>
      <c r="K65" s="45">
        <v>912</v>
      </c>
    </row>
    <row r="66" spans="1:11" x14ac:dyDescent="0.2">
      <c r="A66" s="68" t="str">
        <f>VLOOKUP("&lt;Zeilentitel_6.5&gt;",Uebersetzungen!$B$3:$E$332,Uebersetzungen!$B$2+1,FALSE)</f>
        <v>Unbekannt (4)</v>
      </c>
      <c r="B66" s="39">
        <v>6352</v>
      </c>
      <c r="C66" s="40">
        <v>1938</v>
      </c>
      <c r="D66" s="41">
        <v>1646</v>
      </c>
      <c r="E66" s="41">
        <v>1617</v>
      </c>
      <c r="F66" s="42">
        <v>1151</v>
      </c>
      <c r="G66" s="49">
        <v>1549</v>
      </c>
      <c r="H66" s="49">
        <v>1334</v>
      </c>
      <c r="I66" s="49">
        <v>2074</v>
      </c>
      <c r="J66" s="49">
        <v>776</v>
      </c>
      <c r="K66" s="50">
        <v>590</v>
      </c>
    </row>
    <row r="68" spans="1:11" x14ac:dyDescent="0.2">
      <c r="A68" s="9" t="str">
        <f>VLOOKUP("&lt;Legende_1&gt;",Uebersetzungen!$B$3:$E$353,Uebersetzungen!$B$2+1,FALSE)</f>
        <v>* Entfällt, weil trivial oder Begriffe nicht anwendbar</v>
      </c>
    </row>
    <row r="70" spans="1:11" ht="25.5" customHeight="1" x14ac:dyDescent="0.2">
      <c r="A70" s="70" t="str">
        <f>VLOOKUP("&lt;Legende_2&gt;",Uebersetzungen!$B$3:$E$353,Uebersetzungen!$B$2+1,FALSE)</f>
        <v>Für den Fall, dass in einem Gebäude verschiedene Heizsysteme installiert sind, wird in dieser Statistik ausschliesslich das Hauptsystem (das leistungsstärkste) und dessen Energiequelle berücksichtigt.</v>
      </c>
      <c r="B70" s="70"/>
      <c r="C70" s="70"/>
      <c r="D70" s="70"/>
      <c r="E70" s="70"/>
      <c r="F70" s="70"/>
      <c r="G70" s="70"/>
      <c r="H70" s="70"/>
      <c r="I70" s="70"/>
      <c r="J70" s="70"/>
      <c r="K70" s="70"/>
    </row>
    <row r="72" spans="1:11" x14ac:dyDescent="0.2">
      <c r="A72" s="9" t="str">
        <f>VLOOKUP("&lt;Legende_3&gt;",Uebersetzungen!$B$3:$E$353,Uebersetzungen!$B$2+1,FALSE)</f>
        <v>(1) Energiequellen für Wärmepumpen sind z.B. Luft, Geothermie oder Wasser.</v>
      </c>
    </row>
    <row r="73" spans="1:11" ht="25.5" customHeight="1" x14ac:dyDescent="0.2">
      <c r="A73" s="70" t="str">
        <f>VLOOKUP("&lt;Legende_4&gt;",Uebersetzungen!$B$3:$E$353,Uebersetzungen!$B$2+1,FALSE)</f>
        <v>(2) Gemeinschaft: Form des kollektiven Eigentums, wobei jedes Mitglied im Besitz des gesamten Objekts ist. Zu den Gemeinschaften gehören einfache Gesellschaften, Erbengemeinschaften, Gütergemeinschaften und Gemeinderschaften.</v>
      </c>
      <c r="B73" s="70"/>
      <c r="C73" s="70"/>
      <c r="D73" s="70"/>
      <c r="E73" s="70"/>
      <c r="F73" s="70"/>
      <c r="G73" s="70"/>
      <c r="H73" s="70"/>
      <c r="I73" s="70"/>
      <c r="J73" s="70"/>
      <c r="K73" s="70"/>
    </row>
    <row r="74" spans="1:11" ht="25.5" customHeight="1" x14ac:dyDescent="0.2">
      <c r="A74" s="70" t="str">
        <f>VLOOKUP("&lt;Legende_5&gt;",Uebersetzungen!$B$3:$E$353,Uebersetzungen!$B$2+1,FALSE)</f>
        <v>(3) Gemischt: Eigentümertyp, dem Gebäude zugeordnet werden, die mindestens zwei verschiedene Eigentümertypen aufweisen. Da die Anteile jedes Eigentümertyps nicht immer bekannt sind, kann das Gebäude keiner der beiden Kategorien eindeutig zugeordnet werden.</v>
      </c>
      <c r="B74" s="70"/>
      <c r="C74" s="70"/>
      <c r="D74" s="70"/>
      <c r="E74" s="70"/>
      <c r="F74" s="70"/>
      <c r="G74" s="70"/>
      <c r="H74" s="70"/>
      <c r="I74" s="70"/>
      <c r="J74" s="70"/>
      <c r="K74" s="70"/>
    </row>
    <row r="75" spans="1:11" x14ac:dyDescent="0.2">
      <c r="A75" s="70" t="str">
        <f>VLOOKUP("&lt;Legende_6&gt;",Uebersetzungen!$B$3:$E$353,Uebersetzungen!$B$2+1,FALSE)</f>
        <v>(4) Unbekannt: Eigentümertyp, dem Gebäude zugeordnet werden, bei denen die Grundbücher keine Informationen zu den Eigentümern enthalten.</v>
      </c>
      <c r="B75" s="70"/>
      <c r="C75" s="70"/>
      <c r="D75" s="70"/>
      <c r="E75" s="70"/>
      <c r="F75" s="70"/>
      <c r="G75" s="70"/>
      <c r="H75" s="70"/>
      <c r="I75" s="70"/>
      <c r="J75" s="70"/>
      <c r="K75" s="70"/>
    </row>
    <row r="77" spans="1:11" x14ac:dyDescent="0.2">
      <c r="A77" s="9" t="str">
        <f>VLOOKUP("&lt;Quelle_1&gt;",Uebersetzungen!$B$3:$E$353,Uebersetzungen!$B$2+1,FALSE)</f>
        <v>Quelle: BFS (Gebäude- und Wohnungsstatistik)</v>
      </c>
    </row>
    <row r="78" spans="1:11" x14ac:dyDescent="0.2">
      <c r="A78" s="9" t="str">
        <f>VLOOKUP("&lt;Aktualisierung&gt;",Uebersetzungen!$B$3:$E$353,Uebersetzungen!$B$2+1,FALSE)</f>
        <v>Letztmals aktualisiert am: 22.09.2025</v>
      </c>
    </row>
    <row r="79" spans="1:11" x14ac:dyDescent="0.2">
      <c r="A79" s="10"/>
    </row>
  </sheetData>
  <sheetProtection sheet="1" objects="1" scenarios="1"/>
  <mergeCells count="9">
    <mergeCell ref="A7:D7"/>
    <mergeCell ref="A70:K70"/>
    <mergeCell ref="A73:K73"/>
    <mergeCell ref="A74:K74"/>
    <mergeCell ref="A75:K75"/>
    <mergeCell ref="B12:K12"/>
    <mergeCell ref="B13:B14"/>
    <mergeCell ref="C13:F13"/>
    <mergeCell ref="G13:K13"/>
  </mergeCells>
  <pageMargins left="0.7" right="0.7" top="0.78740157499999996" bottom="0.78740157499999996" header="0.3" footer="0.3"/>
  <pageSetup paperSize="9" scale="56" orientation="portrait" r:id="rId1"/>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20" r:id="rId4" name="Option Button 696">
              <controlPr defaultSize="0" autoFill="0" autoLine="0" autoPict="0">
                <anchor moveWithCells="1">
                  <from>
                    <xdr:col>5</xdr:col>
                    <xdr:colOff>19050</xdr:colOff>
                    <xdr:row>1</xdr:row>
                    <xdr:rowOff>114300</xdr:rowOff>
                  </from>
                  <to>
                    <xdr:col>6</xdr:col>
                    <xdr:colOff>304800</xdr:colOff>
                    <xdr:row>2</xdr:row>
                    <xdr:rowOff>142875</xdr:rowOff>
                  </to>
                </anchor>
              </controlPr>
            </control>
          </mc:Choice>
        </mc:AlternateContent>
        <mc:AlternateContent xmlns:mc="http://schemas.openxmlformats.org/markup-compatibility/2006">
          <mc:Choice Requires="x14">
            <control shapeId="1721" r:id="rId5" name="Option Button 697">
              <controlPr defaultSize="0" autoFill="0" autoLine="0" autoPict="0">
                <anchor moveWithCells="1">
                  <from>
                    <xdr:col>5</xdr:col>
                    <xdr:colOff>19050</xdr:colOff>
                    <xdr:row>2</xdr:row>
                    <xdr:rowOff>104775</xdr:rowOff>
                  </from>
                  <to>
                    <xdr:col>6</xdr:col>
                    <xdr:colOff>666750</xdr:colOff>
                    <xdr:row>3</xdr:row>
                    <xdr:rowOff>114300</xdr:rowOff>
                  </to>
                </anchor>
              </controlPr>
            </control>
          </mc:Choice>
        </mc:AlternateContent>
        <mc:AlternateContent xmlns:mc="http://schemas.openxmlformats.org/markup-compatibility/2006">
          <mc:Choice Requires="x14">
            <control shapeId="1722" r:id="rId6" name="Option Button 698">
              <controlPr defaultSize="0" autoFill="0" autoLine="0" autoPict="0">
                <anchor moveWithCells="1">
                  <from>
                    <xdr:col>5</xdr:col>
                    <xdr:colOff>19050</xdr:colOff>
                    <xdr:row>3</xdr:row>
                    <xdr:rowOff>66675</xdr:rowOff>
                  </from>
                  <to>
                    <xdr:col>6</xdr:col>
                    <xdr:colOff>304800</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5"/>
  <sheetViews>
    <sheetView workbookViewId="0">
      <selection activeCell="H83" sqref="H83"/>
    </sheetView>
  </sheetViews>
  <sheetFormatPr baseColWidth="10" defaultColWidth="12.5703125" defaultRowHeight="12.75" x14ac:dyDescent="0.2"/>
  <cols>
    <col min="1" max="1" width="8.5703125" style="53" bestFit="1" customWidth="1"/>
    <col min="2" max="2" width="17.7109375" style="53" bestFit="1" customWidth="1"/>
    <col min="3" max="3" width="46.7109375" style="53" bestFit="1" customWidth="1"/>
    <col min="4" max="4" width="47.5703125" style="53" bestFit="1" customWidth="1"/>
    <col min="5" max="5" width="47" style="53" bestFit="1" customWidth="1"/>
    <col min="6" max="16384" width="12.5703125" style="53"/>
  </cols>
  <sheetData>
    <row r="1" spans="1:6" x14ac:dyDescent="0.2">
      <c r="A1" s="51" t="s">
        <v>43</v>
      </c>
      <c r="B1" s="51" t="s">
        <v>44</v>
      </c>
      <c r="C1" s="51" t="s">
        <v>45</v>
      </c>
      <c r="D1" s="51" t="s">
        <v>46</v>
      </c>
      <c r="E1" s="51" t="s">
        <v>47</v>
      </c>
      <c r="F1" s="52"/>
    </row>
    <row r="2" spans="1:6" x14ac:dyDescent="0.2">
      <c r="A2" s="54" t="s">
        <v>48</v>
      </c>
      <c r="B2" s="55">
        <v>1</v>
      </c>
      <c r="C2" s="52"/>
      <c r="D2" s="52"/>
      <c r="E2" s="52"/>
      <c r="F2" s="52"/>
    </row>
    <row r="3" spans="1:6" x14ac:dyDescent="0.2">
      <c r="A3" s="54"/>
      <c r="B3" s="53" t="s">
        <v>49</v>
      </c>
      <c r="C3" s="56" t="s">
        <v>50</v>
      </c>
      <c r="D3" s="56" t="s">
        <v>51</v>
      </c>
      <c r="E3" s="56" t="s">
        <v>52</v>
      </c>
      <c r="F3" s="52"/>
    </row>
    <row r="4" spans="1:6" ht="25.5" x14ac:dyDescent="0.2">
      <c r="A4" s="54" t="s">
        <v>53</v>
      </c>
      <c r="B4" s="57" t="s">
        <v>54</v>
      </c>
      <c r="C4" s="65" t="s">
        <v>233</v>
      </c>
      <c r="D4" s="65" t="s">
        <v>234</v>
      </c>
      <c r="E4" s="65" t="s">
        <v>235</v>
      </c>
      <c r="F4" s="52"/>
    </row>
    <row r="5" spans="1:6" x14ac:dyDescent="0.2">
      <c r="A5" s="54"/>
      <c r="B5" s="53" t="s">
        <v>55</v>
      </c>
      <c r="C5" s="58"/>
      <c r="D5" s="58"/>
      <c r="E5" s="58"/>
      <c r="F5" s="52"/>
    </row>
    <row r="6" spans="1:6" x14ac:dyDescent="0.2">
      <c r="A6" s="54"/>
      <c r="B6" s="54"/>
      <c r="C6" s="59"/>
      <c r="D6" s="59"/>
      <c r="E6" s="59"/>
      <c r="F6" s="52"/>
    </row>
    <row r="7" spans="1:6" ht="14.25" customHeight="1" x14ac:dyDescent="0.2">
      <c r="A7" s="54" t="s">
        <v>56</v>
      </c>
      <c r="B7" s="53" t="s">
        <v>57</v>
      </c>
      <c r="C7" s="58" t="s">
        <v>0</v>
      </c>
      <c r="D7" s="58" t="s">
        <v>179</v>
      </c>
      <c r="E7" s="58" t="s">
        <v>175</v>
      </c>
      <c r="F7" s="52"/>
    </row>
    <row r="8" spans="1:6" x14ac:dyDescent="0.2">
      <c r="A8" s="54"/>
      <c r="B8" s="53" t="s">
        <v>59</v>
      </c>
      <c r="C8" s="58" t="s">
        <v>1</v>
      </c>
      <c r="D8" s="58" t="s">
        <v>1</v>
      </c>
      <c r="E8" s="58" t="s">
        <v>58</v>
      </c>
      <c r="F8" s="52"/>
    </row>
    <row r="9" spans="1:6" x14ac:dyDescent="0.2">
      <c r="A9" s="54"/>
      <c r="B9" s="53" t="s">
        <v>60</v>
      </c>
      <c r="C9" s="58" t="s">
        <v>2</v>
      </c>
      <c r="D9" s="58" t="s">
        <v>180</v>
      </c>
      <c r="E9" s="58" t="s">
        <v>141</v>
      </c>
      <c r="F9" s="52"/>
    </row>
    <row r="10" spans="1:6" x14ac:dyDescent="0.2">
      <c r="A10" s="54"/>
      <c r="B10" s="64" t="s">
        <v>77</v>
      </c>
      <c r="C10" s="58" t="s">
        <v>3</v>
      </c>
      <c r="D10" s="58" t="s">
        <v>178</v>
      </c>
      <c r="E10" s="58" t="s">
        <v>176</v>
      </c>
      <c r="F10" s="52"/>
    </row>
    <row r="11" spans="1:6" x14ac:dyDescent="0.2">
      <c r="A11" s="54"/>
      <c r="B11" s="54"/>
      <c r="C11" s="59"/>
      <c r="D11" s="59"/>
      <c r="E11" s="59"/>
      <c r="F11" s="54"/>
    </row>
    <row r="12" spans="1:6" x14ac:dyDescent="0.2">
      <c r="A12" s="54"/>
      <c r="B12" s="53" t="s">
        <v>61</v>
      </c>
      <c r="C12" s="58" t="s">
        <v>4</v>
      </c>
      <c r="D12" s="58" t="s">
        <v>181</v>
      </c>
      <c r="E12" s="58" t="s">
        <v>177</v>
      </c>
      <c r="F12" s="52"/>
    </row>
    <row r="13" spans="1:6" x14ac:dyDescent="0.2">
      <c r="A13" s="54"/>
      <c r="B13" s="53" t="s">
        <v>62</v>
      </c>
      <c r="C13" s="58" t="s">
        <v>5</v>
      </c>
      <c r="D13" s="58" t="s">
        <v>5</v>
      </c>
      <c r="E13" s="58" t="s">
        <v>5</v>
      </c>
      <c r="F13" s="52"/>
    </row>
    <row r="14" spans="1:6" x14ac:dyDescent="0.2">
      <c r="A14" s="54"/>
      <c r="B14" s="64" t="s">
        <v>78</v>
      </c>
      <c r="C14" s="58" t="s">
        <v>6</v>
      </c>
      <c r="D14" s="58" t="s">
        <v>6</v>
      </c>
      <c r="E14" s="58" t="s">
        <v>6</v>
      </c>
      <c r="F14" s="52"/>
    </row>
    <row r="15" spans="1:6" x14ac:dyDescent="0.2">
      <c r="A15" s="54"/>
      <c r="B15" s="64" t="s">
        <v>79</v>
      </c>
      <c r="C15" s="58" t="s">
        <v>231</v>
      </c>
      <c r="D15" s="58" t="s">
        <v>231</v>
      </c>
      <c r="E15" s="58" t="s">
        <v>231</v>
      </c>
      <c r="F15" s="52"/>
    </row>
    <row r="16" spans="1:6" x14ac:dyDescent="0.2">
      <c r="A16" s="54"/>
      <c r="B16" s="53" t="s">
        <v>63</v>
      </c>
      <c r="C16" s="58">
        <v>1</v>
      </c>
      <c r="D16" s="58">
        <v>1</v>
      </c>
      <c r="E16" s="58">
        <v>1</v>
      </c>
      <c r="F16" s="52"/>
    </row>
    <row r="17" spans="1:6" x14ac:dyDescent="0.2">
      <c r="A17" s="54"/>
      <c r="B17" s="53" t="s">
        <v>64</v>
      </c>
      <c r="C17" s="58">
        <v>2</v>
      </c>
      <c r="D17" s="58">
        <v>2</v>
      </c>
      <c r="E17" s="58">
        <v>2</v>
      </c>
      <c r="F17" s="52"/>
    </row>
    <row r="18" spans="1:6" x14ac:dyDescent="0.2">
      <c r="A18" s="54"/>
      <c r="B18" s="64" t="s">
        <v>80</v>
      </c>
      <c r="C18" s="58" t="s">
        <v>7</v>
      </c>
      <c r="D18" s="58" t="s">
        <v>7</v>
      </c>
      <c r="E18" s="58" t="s">
        <v>7</v>
      </c>
      <c r="F18" s="52"/>
    </row>
    <row r="19" spans="1:6" x14ac:dyDescent="0.2">
      <c r="A19" s="54"/>
      <c r="B19" s="64" t="s">
        <v>81</v>
      </c>
      <c r="C19" s="58" t="s">
        <v>8</v>
      </c>
      <c r="D19" s="58" t="s">
        <v>8</v>
      </c>
      <c r="E19" s="58" t="s">
        <v>8</v>
      </c>
      <c r="F19" s="52"/>
    </row>
    <row r="20" spans="1:6" x14ac:dyDescent="0.2">
      <c r="A20" s="54"/>
      <c r="B20" s="64" t="s">
        <v>82</v>
      </c>
      <c r="C20" s="58" t="s">
        <v>9</v>
      </c>
      <c r="D20" s="58" t="s">
        <v>9</v>
      </c>
      <c r="E20" s="58" t="s">
        <v>9</v>
      </c>
      <c r="F20" s="52"/>
    </row>
    <row r="21" spans="1:6" x14ac:dyDescent="0.2">
      <c r="A21" s="54"/>
      <c r="B21" s="52"/>
      <c r="C21" s="60"/>
      <c r="D21" s="60"/>
      <c r="E21" s="60"/>
      <c r="F21" s="52"/>
    </row>
    <row r="22" spans="1:6" x14ac:dyDescent="0.2">
      <c r="A22" s="54" t="s">
        <v>53</v>
      </c>
      <c r="B22" s="53" t="s">
        <v>65</v>
      </c>
      <c r="C22" s="58" t="s">
        <v>1</v>
      </c>
      <c r="D22" s="58" t="s">
        <v>1</v>
      </c>
      <c r="E22" s="58" t="s">
        <v>58</v>
      </c>
      <c r="F22" s="52"/>
    </row>
    <row r="23" spans="1:6" x14ac:dyDescent="0.2">
      <c r="A23" s="52"/>
      <c r="B23" s="64" t="s">
        <v>83</v>
      </c>
      <c r="C23" s="58" t="s">
        <v>10</v>
      </c>
      <c r="D23" s="58" t="s">
        <v>184</v>
      </c>
      <c r="E23" s="58" t="s">
        <v>138</v>
      </c>
      <c r="F23" s="52"/>
    </row>
    <row r="24" spans="1:6" x14ac:dyDescent="0.2">
      <c r="A24" s="52"/>
      <c r="B24" s="64" t="s">
        <v>84</v>
      </c>
      <c r="C24" s="58" t="s">
        <v>220</v>
      </c>
      <c r="D24" s="58" t="s">
        <v>222</v>
      </c>
      <c r="E24" s="58" t="s">
        <v>224</v>
      </c>
      <c r="F24" s="52"/>
    </row>
    <row r="25" spans="1:6" x14ac:dyDescent="0.2">
      <c r="A25" s="52"/>
      <c r="B25" s="64" t="s">
        <v>85</v>
      </c>
      <c r="C25" s="58" t="s">
        <v>221</v>
      </c>
      <c r="D25" s="58" t="s">
        <v>223</v>
      </c>
      <c r="E25" s="58" t="s">
        <v>225</v>
      </c>
      <c r="F25" s="52"/>
    </row>
    <row r="26" spans="1:6" x14ac:dyDescent="0.2">
      <c r="A26" s="52"/>
      <c r="B26" s="64" t="s">
        <v>86</v>
      </c>
      <c r="C26" s="58" t="s">
        <v>11</v>
      </c>
      <c r="D26" s="58" t="s">
        <v>183</v>
      </c>
      <c r="E26" s="58" t="s">
        <v>139</v>
      </c>
      <c r="F26" s="52"/>
    </row>
    <row r="27" spans="1:6" x14ac:dyDescent="0.2">
      <c r="A27" s="52"/>
      <c r="B27" s="64" t="s">
        <v>87</v>
      </c>
      <c r="C27" s="58" t="s">
        <v>12</v>
      </c>
      <c r="D27" s="58" t="s">
        <v>182</v>
      </c>
      <c r="E27" s="58" t="s">
        <v>140</v>
      </c>
      <c r="F27" s="52"/>
    </row>
    <row r="28" spans="1:6" x14ac:dyDescent="0.2">
      <c r="A28" s="52"/>
      <c r="B28" s="64" t="s">
        <v>66</v>
      </c>
      <c r="C28" s="58" t="s">
        <v>2</v>
      </c>
      <c r="D28" s="58" t="s">
        <v>180</v>
      </c>
      <c r="E28" s="58" t="s">
        <v>141</v>
      </c>
      <c r="F28" s="52"/>
    </row>
    <row r="29" spans="1:6" x14ac:dyDescent="0.2">
      <c r="A29" s="52"/>
      <c r="B29" s="64" t="s">
        <v>88</v>
      </c>
      <c r="C29" s="58" t="s">
        <v>13</v>
      </c>
      <c r="D29" s="58" t="s">
        <v>185</v>
      </c>
      <c r="E29" s="58" t="s">
        <v>142</v>
      </c>
      <c r="F29" s="52"/>
    </row>
    <row r="30" spans="1:6" x14ac:dyDescent="0.2">
      <c r="A30" s="52"/>
      <c r="B30" s="64" t="s">
        <v>89</v>
      </c>
      <c r="C30" s="58" t="s">
        <v>14</v>
      </c>
      <c r="D30" s="58" t="s">
        <v>186</v>
      </c>
      <c r="E30" s="58" t="s">
        <v>143</v>
      </c>
      <c r="F30" s="52"/>
    </row>
    <row r="31" spans="1:6" x14ac:dyDescent="0.2">
      <c r="A31" s="52"/>
      <c r="B31" s="64" t="s">
        <v>90</v>
      </c>
      <c r="C31" s="58" t="s">
        <v>15</v>
      </c>
      <c r="D31" s="58" t="s">
        <v>187</v>
      </c>
      <c r="E31" s="58" t="s">
        <v>144</v>
      </c>
      <c r="F31" s="52"/>
    </row>
    <row r="32" spans="1:6" x14ac:dyDescent="0.2">
      <c r="A32" s="52"/>
      <c r="B32" s="64" t="s">
        <v>91</v>
      </c>
      <c r="C32" s="58" t="s">
        <v>16</v>
      </c>
      <c r="D32" s="58" t="s">
        <v>188</v>
      </c>
      <c r="E32" s="58" t="s">
        <v>145</v>
      </c>
      <c r="F32" s="52"/>
    </row>
    <row r="33" spans="1:6" x14ac:dyDescent="0.2">
      <c r="A33" s="52"/>
      <c r="B33" s="64" t="s">
        <v>92</v>
      </c>
      <c r="C33" s="58" t="s">
        <v>17</v>
      </c>
      <c r="D33" s="58" t="s">
        <v>189</v>
      </c>
      <c r="E33" s="58" t="s">
        <v>146</v>
      </c>
      <c r="F33" s="52"/>
    </row>
    <row r="34" spans="1:6" x14ac:dyDescent="0.2">
      <c r="A34" s="52"/>
      <c r="B34" s="64" t="s">
        <v>93</v>
      </c>
      <c r="C34" s="58" t="s">
        <v>18</v>
      </c>
      <c r="D34" s="58" t="s">
        <v>190</v>
      </c>
      <c r="E34" s="58" t="s">
        <v>147</v>
      </c>
      <c r="F34" s="52"/>
    </row>
    <row r="35" spans="1:6" x14ac:dyDescent="0.2">
      <c r="A35" s="52"/>
      <c r="B35" s="64" t="s">
        <v>94</v>
      </c>
      <c r="C35" s="58" t="s">
        <v>19</v>
      </c>
      <c r="D35" s="58" t="s">
        <v>191</v>
      </c>
      <c r="E35" s="58" t="s">
        <v>148</v>
      </c>
      <c r="F35" s="52"/>
    </row>
    <row r="36" spans="1:6" x14ac:dyDescent="0.2">
      <c r="A36" s="52"/>
      <c r="B36" s="64" t="s">
        <v>95</v>
      </c>
      <c r="C36" s="58" t="s">
        <v>20</v>
      </c>
      <c r="D36" s="58" t="s">
        <v>192</v>
      </c>
      <c r="E36" s="58" t="s">
        <v>149</v>
      </c>
      <c r="F36" s="52"/>
    </row>
    <row r="37" spans="1:6" x14ac:dyDescent="0.2">
      <c r="A37" s="52"/>
      <c r="B37" s="64" t="s">
        <v>96</v>
      </c>
      <c r="C37" s="58" t="s">
        <v>26</v>
      </c>
      <c r="D37" s="58" t="s">
        <v>193</v>
      </c>
      <c r="E37" s="58" t="s">
        <v>150</v>
      </c>
      <c r="F37" s="52"/>
    </row>
    <row r="38" spans="1:6" x14ac:dyDescent="0.2">
      <c r="A38" s="52"/>
      <c r="B38" s="64" t="s">
        <v>97</v>
      </c>
      <c r="C38" s="58" t="s">
        <v>29</v>
      </c>
      <c r="D38" s="58" t="s">
        <v>194</v>
      </c>
      <c r="E38" s="58" t="s">
        <v>151</v>
      </c>
      <c r="F38" s="52"/>
    </row>
    <row r="39" spans="1:6" x14ac:dyDescent="0.2">
      <c r="A39" s="52"/>
      <c r="B39" s="64" t="s">
        <v>98</v>
      </c>
      <c r="C39" s="58" t="s">
        <v>227</v>
      </c>
      <c r="D39" s="58" t="s">
        <v>229</v>
      </c>
      <c r="E39" s="58" t="s">
        <v>230</v>
      </c>
      <c r="F39" s="52"/>
    </row>
    <row r="40" spans="1:6" x14ac:dyDescent="0.2">
      <c r="A40" s="52"/>
      <c r="B40" s="64" t="s">
        <v>228</v>
      </c>
      <c r="C40" s="58" t="s">
        <v>232</v>
      </c>
      <c r="D40" s="58" t="s">
        <v>236</v>
      </c>
      <c r="E40" s="58" t="s">
        <v>237</v>
      </c>
      <c r="F40" s="52"/>
    </row>
    <row r="41" spans="1:6" x14ac:dyDescent="0.2">
      <c r="A41" s="52"/>
      <c r="B41" s="64" t="s">
        <v>67</v>
      </c>
      <c r="C41" s="58" t="s">
        <v>21</v>
      </c>
      <c r="D41" s="58" t="s">
        <v>195</v>
      </c>
      <c r="E41" s="58" t="s">
        <v>152</v>
      </c>
      <c r="F41" s="52"/>
    </row>
    <row r="42" spans="1:6" x14ac:dyDescent="0.2">
      <c r="A42" s="52"/>
      <c r="B42" s="64" t="s">
        <v>99</v>
      </c>
      <c r="C42" s="58">
        <v>1</v>
      </c>
      <c r="D42" s="58">
        <v>1</v>
      </c>
      <c r="E42" s="58">
        <v>1</v>
      </c>
      <c r="F42" s="52"/>
    </row>
    <row r="43" spans="1:6" x14ac:dyDescent="0.2">
      <c r="A43" s="52"/>
      <c r="B43" s="64" t="s">
        <v>100</v>
      </c>
      <c r="C43" s="58">
        <v>2</v>
      </c>
      <c r="D43" s="58">
        <v>2</v>
      </c>
      <c r="E43" s="58">
        <v>2</v>
      </c>
      <c r="F43" s="52"/>
    </row>
    <row r="44" spans="1:6" x14ac:dyDescent="0.2">
      <c r="A44" s="52"/>
      <c r="B44" s="64" t="s">
        <v>101</v>
      </c>
      <c r="C44" s="58">
        <v>3</v>
      </c>
      <c r="D44" s="58">
        <v>3</v>
      </c>
      <c r="E44" s="58">
        <v>3</v>
      </c>
      <c r="F44" s="52"/>
    </row>
    <row r="45" spans="1:6" x14ac:dyDescent="0.2">
      <c r="A45" s="52"/>
      <c r="B45" s="64" t="s">
        <v>102</v>
      </c>
      <c r="C45" s="58" t="s">
        <v>22</v>
      </c>
      <c r="D45" s="58" t="s">
        <v>22</v>
      </c>
      <c r="E45" s="58" t="s">
        <v>22</v>
      </c>
      <c r="F45" s="52"/>
    </row>
    <row r="46" spans="1:6" x14ac:dyDescent="0.2">
      <c r="A46" s="52"/>
      <c r="B46" s="64" t="s">
        <v>103</v>
      </c>
      <c r="C46" s="58" t="s">
        <v>23</v>
      </c>
      <c r="D46" s="58" t="s">
        <v>23</v>
      </c>
      <c r="E46" s="58" t="s">
        <v>23</v>
      </c>
      <c r="F46" s="52"/>
    </row>
    <row r="47" spans="1:6" x14ac:dyDescent="0.2">
      <c r="A47" s="52"/>
      <c r="B47" s="64" t="s">
        <v>104</v>
      </c>
      <c r="C47" s="58" t="s">
        <v>24</v>
      </c>
      <c r="D47" s="58" t="s">
        <v>24</v>
      </c>
      <c r="E47" s="58" t="s">
        <v>24</v>
      </c>
      <c r="F47" s="52"/>
    </row>
    <row r="48" spans="1:6" x14ac:dyDescent="0.2">
      <c r="A48" s="52"/>
      <c r="B48" s="64" t="s">
        <v>68</v>
      </c>
      <c r="C48" s="58" t="s">
        <v>30</v>
      </c>
      <c r="D48" s="58" t="s">
        <v>198</v>
      </c>
      <c r="E48" s="58" t="s">
        <v>153</v>
      </c>
      <c r="F48" s="52"/>
    </row>
    <row r="49" spans="1:6" x14ac:dyDescent="0.2">
      <c r="A49" s="52"/>
      <c r="B49" s="64" t="s">
        <v>105</v>
      </c>
      <c r="C49" s="58" t="s">
        <v>128</v>
      </c>
      <c r="D49" s="58" t="s">
        <v>196</v>
      </c>
      <c r="E49" s="58" t="s">
        <v>164</v>
      </c>
      <c r="F49" s="52"/>
    </row>
    <row r="50" spans="1:6" x14ac:dyDescent="0.2">
      <c r="A50" s="52"/>
      <c r="B50" s="64" t="s">
        <v>106</v>
      </c>
      <c r="C50" s="58" t="s">
        <v>31</v>
      </c>
      <c r="D50" s="58" t="s">
        <v>31</v>
      </c>
      <c r="E50" s="58" t="s">
        <v>31</v>
      </c>
      <c r="F50" s="52"/>
    </row>
    <row r="51" spans="1:6" x14ac:dyDescent="0.2">
      <c r="A51" s="52"/>
      <c r="B51" s="64" t="s">
        <v>107</v>
      </c>
      <c r="C51" s="58" t="s">
        <v>32</v>
      </c>
      <c r="D51" s="58" t="s">
        <v>199</v>
      </c>
      <c r="E51" s="58" t="s">
        <v>154</v>
      </c>
      <c r="F51" s="52"/>
    </row>
    <row r="52" spans="1:6" x14ac:dyDescent="0.2">
      <c r="A52" s="52"/>
      <c r="B52" s="64" t="s">
        <v>108</v>
      </c>
      <c r="C52" s="58" t="s">
        <v>33</v>
      </c>
      <c r="D52" s="58" t="s">
        <v>200</v>
      </c>
      <c r="E52" s="58" t="s">
        <v>155</v>
      </c>
      <c r="F52" s="52"/>
    </row>
    <row r="53" spans="1:6" x14ac:dyDescent="0.2">
      <c r="A53" s="52"/>
      <c r="B53" s="64" t="s">
        <v>109</v>
      </c>
      <c r="C53" s="58" t="s">
        <v>34</v>
      </c>
      <c r="D53" s="58" t="s">
        <v>204</v>
      </c>
      <c r="E53" s="58" t="s">
        <v>156</v>
      </c>
      <c r="F53" s="52"/>
    </row>
    <row r="54" spans="1:6" x14ac:dyDescent="0.2">
      <c r="A54" s="52"/>
      <c r="B54" s="64" t="s">
        <v>110</v>
      </c>
      <c r="C54" s="58" t="s">
        <v>35</v>
      </c>
      <c r="D54" s="58" t="s">
        <v>201</v>
      </c>
      <c r="E54" s="58" t="s">
        <v>157</v>
      </c>
      <c r="F54" s="52"/>
    </row>
    <row r="55" spans="1:6" x14ac:dyDescent="0.2">
      <c r="A55" s="52"/>
      <c r="B55" s="64" t="s">
        <v>111</v>
      </c>
      <c r="C55" s="58" t="s">
        <v>36</v>
      </c>
      <c r="D55" s="58" t="s">
        <v>202</v>
      </c>
      <c r="E55" s="58" t="s">
        <v>158</v>
      </c>
      <c r="F55" s="52"/>
    </row>
    <row r="56" spans="1:6" x14ac:dyDescent="0.2">
      <c r="A56" s="52"/>
      <c r="B56" s="64" t="s">
        <v>112</v>
      </c>
      <c r="C56" s="58" t="s">
        <v>37</v>
      </c>
      <c r="D56" s="58" t="s">
        <v>203</v>
      </c>
      <c r="E56" s="58" t="s">
        <v>159</v>
      </c>
      <c r="F56" s="52"/>
    </row>
    <row r="57" spans="1:6" x14ac:dyDescent="0.2">
      <c r="A57" s="52"/>
      <c r="B57" s="64" t="s">
        <v>113</v>
      </c>
      <c r="C57" s="58" t="s">
        <v>38</v>
      </c>
      <c r="D57" s="58" t="s">
        <v>197</v>
      </c>
      <c r="E57" s="58" t="s">
        <v>160</v>
      </c>
      <c r="F57" s="52"/>
    </row>
    <row r="58" spans="1:6" x14ac:dyDescent="0.2">
      <c r="A58" s="52"/>
      <c r="B58" s="64" t="s">
        <v>69</v>
      </c>
      <c r="C58" s="58" t="s">
        <v>39</v>
      </c>
      <c r="D58" s="58" t="s">
        <v>205</v>
      </c>
      <c r="E58" s="58" t="s">
        <v>161</v>
      </c>
      <c r="F58" s="52"/>
    </row>
    <row r="59" spans="1:6" x14ac:dyDescent="0.2">
      <c r="A59" s="52"/>
      <c r="B59" s="64" t="s">
        <v>114</v>
      </c>
      <c r="C59" s="58" t="s">
        <v>128</v>
      </c>
      <c r="D59" s="58" t="s">
        <v>196</v>
      </c>
      <c r="E59" s="58" t="s">
        <v>164</v>
      </c>
      <c r="F59" s="52"/>
    </row>
    <row r="60" spans="1:6" x14ac:dyDescent="0.2">
      <c r="A60" s="52"/>
      <c r="B60" s="64" t="s">
        <v>115</v>
      </c>
      <c r="C60" s="58" t="s">
        <v>31</v>
      </c>
      <c r="D60" s="58" t="s">
        <v>31</v>
      </c>
      <c r="E60" s="58" t="s">
        <v>31</v>
      </c>
      <c r="F60" s="52"/>
    </row>
    <row r="61" spans="1:6" x14ac:dyDescent="0.2">
      <c r="A61" s="52"/>
      <c r="B61" s="64" t="s">
        <v>116</v>
      </c>
      <c r="C61" s="58" t="s">
        <v>32</v>
      </c>
      <c r="D61" s="58" t="s">
        <v>199</v>
      </c>
      <c r="E61" s="58" t="s">
        <v>154</v>
      </c>
      <c r="F61" s="52"/>
    </row>
    <row r="62" spans="1:6" x14ac:dyDescent="0.2">
      <c r="A62" s="52"/>
      <c r="B62" s="64" t="s">
        <v>117</v>
      </c>
      <c r="C62" s="58" t="s">
        <v>33</v>
      </c>
      <c r="D62" s="58" t="s">
        <v>200</v>
      </c>
      <c r="E62" s="58" t="s">
        <v>155</v>
      </c>
      <c r="F62" s="52"/>
    </row>
    <row r="63" spans="1:6" x14ac:dyDescent="0.2">
      <c r="A63" s="52"/>
      <c r="B63" s="64" t="s">
        <v>118</v>
      </c>
      <c r="C63" s="58" t="s">
        <v>34</v>
      </c>
      <c r="D63" s="58" t="s">
        <v>204</v>
      </c>
      <c r="E63" s="58" t="s">
        <v>156</v>
      </c>
      <c r="F63" s="52"/>
    </row>
    <row r="64" spans="1:6" x14ac:dyDescent="0.2">
      <c r="A64" s="52"/>
      <c r="B64" s="64" t="s">
        <v>119</v>
      </c>
      <c r="C64" s="58" t="s">
        <v>35</v>
      </c>
      <c r="D64" s="58" t="s">
        <v>201</v>
      </c>
      <c r="E64" s="58" t="s">
        <v>157</v>
      </c>
      <c r="F64" s="52"/>
    </row>
    <row r="65" spans="1:6" x14ac:dyDescent="0.2">
      <c r="A65" s="52"/>
      <c r="B65" s="64" t="s">
        <v>120</v>
      </c>
      <c r="C65" s="58" t="s">
        <v>36</v>
      </c>
      <c r="D65" s="58" t="s">
        <v>202</v>
      </c>
      <c r="E65" s="58" t="s">
        <v>158</v>
      </c>
      <c r="F65" s="52"/>
    </row>
    <row r="66" spans="1:6" x14ac:dyDescent="0.2">
      <c r="A66" s="52"/>
      <c r="B66" s="64" t="s">
        <v>121</v>
      </c>
      <c r="C66" s="58" t="s">
        <v>37</v>
      </c>
      <c r="D66" s="58" t="s">
        <v>203</v>
      </c>
      <c r="E66" s="58" t="s">
        <v>159</v>
      </c>
      <c r="F66" s="52"/>
    </row>
    <row r="67" spans="1:6" x14ac:dyDescent="0.2">
      <c r="A67" s="52"/>
      <c r="B67" s="64" t="s">
        <v>122</v>
      </c>
      <c r="C67" s="58" t="s">
        <v>38</v>
      </c>
      <c r="D67" s="58" t="s">
        <v>197</v>
      </c>
      <c r="E67" s="58" t="s">
        <v>160</v>
      </c>
      <c r="F67" s="52"/>
    </row>
    <row r="68" spans="1:6" x14ac:dyDescent="0.2">
      <c r="A68" s="52"/>
      <c r="B68" s="64" t="s">
        <v>70</v>
      </c>
      <c r="C68" s="58" t="s">
        <v>40</v>
      </c>
      <c r="D68" s="58" t="s">
        <v>208</v>
      </c>
      <c r="E68" s="58" t="s">
        <v>165</v>
      </c>
      <c r="F68" s="52"/>
    </row>
    <row r="69" spans="1:6" x14ac:dyDescent="0.2">
      <c r="A69" s="52"/>
      <c r="B69" s="64" t="s">
        <v>123</v>
      </c>
      <c r="C69" s="58" t="s">
        <v>41</v>
      </c>
      <c r="D69" s="58" t="s">
        <v>206</v>
      </c>
      <c r="E69" s="58" t="s">
        <v>162</v>
      </c>
      <c r="F69" s="52"/>
    </row>
    <row r="70" spans="1:6" x14ac:dyDescent="0.2">
      <c r="A70" s="52"/>
      <c r="B70" s="64" t="s">
        <v>124</v>
      </c>
      <c r="C70" s="58" t="s">
        <v>42</v>
      </c>
      <c r="D70" s="58" t="s">
        <v>209</v>
      </c>
      <c r="E70" s="58" t="s">
        <v>163</v>
      </c>
      <c r="F70" s="52"/>
    </row>
    <row r="71" spans="1:6" x14ac:dyDescent="0.2">
      <c r="A71" s="52"/>
      <c r="B71" s="64" t="s">
        <v>125</v>
      </c>
      <c r="C71" s="58" t="s">
        <v>129</v>
      </c>
      <c r="D71" s="58" t="s">
        <v>207</v>
      </c>
      <c r="E71" s="58" t="s">
        <v>166</v>
      </c>
      <c r="F71" s="52"/>
    </row>
    <row r="72" spans="1:6" x14ac:dyDescent="0.2">
      <c r="A72" s="52"/>
      <c r="B72" s="64" t="s">
        <v>126</v>
      </c>
      <c r="C72" s="58" t="s">
        <v>130</v>
      </c>
      <c r="D72" s="58" t="s">
        <v>210</v>
      </c>
      <c r="E72" s="58" t="s">
        <v>167</v>
      </c>
      <c r="F72" s="52"/>
    </row>
    <row r="73" spans="1:6" x14ac:dyDescent="0.2">
      <c r="A73" s="52"/>
      <c r="B73" s="64" t="s">
        <v>127</v>
      </c>
      <c r="C73" s="58" t="s">
        <v>137</v>
      </c>
      <c r="D73" s="58" t="s">
        <v>211</v>
      </c>
      <c r="E73" s="58" t="s">
        <v>168</v>
      </c>
      <c r="F73" s="52"/>
    </row>
    <row r="74" spans="1:6" x14ac:dyDescent="0.2">
      <c r="A74" s="52"/>
      <c r="B74" s="52"/>
      <c r="C74" s="60"/>
      <c r="D74" s="60"/>
      <c r="E74" s="60"/>
      <c r="F74" s="52"/>
    </row>
    <row r="75" spans="1:6" ht="25.5" x14ac:dyDescent="0.2">
      <c r="A75" s="54"/>
      <c r="B75" s="53" t="s">
        <v>71</v>
      </c>
      <c r="C75" s="58" t="s">
        <v>28</v>
      </c>
      <c r="D75" s="58" t="s">
        <v>212</v>
      </c>
      <c r="E75" s="61" t="s">
        <v>169</v>
      </c>
      <c r="F75" s="52"/>
    </row>
    <row r="76" spans="1:6" ht="63.75" x14ac:dyDescent="0.2">
      <c r="A76" s="52"/>
      <c r="B76" s="53" t="s">
        <v>72</v>
      </c>
      <c r="C76" s="58" t="s">
        <v>213</v>
      </c>
      <c r="D76" s="58" t="s">
        <v>214</v>
      </c>
      <c r="E76" s="61" t="s">
        <v>170</v>
      </c>
      <c r="F76" s="52"/>
    </row>
    <row r="77" spans="1:6" ht="25.5" x14ac:dyDescent="0.2">
      <c r="A77" s="52"/>
      <c r="B77" s="53" t="s">
        <v>73</v>
      </c>
      <c r="C77" s="58" t="s">
        <v>133</v>
      </c>
      <c r="D77" s="58" t="s">
        <v>215</v>
      </c>
      <c r="E77" s="58" t="s">
        <v>226</v>
      </c>
      <c r="F77" s="52"/>
    </row>
    <row r="78" spans="1:6" ht="63.75" x14ac:dyDescent="0.2">
      <c r="A78" s="52"/>
      <c r="B78" s="53" t="s">
        <v>74</v>
      </c>
      <c r="C78" s="58" t="s">
        <v>134</v>
      </c>
      <c r="D78" s="58" t="s">
        <v>216</v>
      </c>
      <c r="E78" s="58" t="s">
        <v>172</v>
      </c>
      <c r="F78" s="52"/>
    </row>
    <row r="79" spans="1:6" ht="76.5" x14ac:dyDescent="0.2">
      <c r="A79" s="52"/>
      <c r="B79" s="64" t="s">
        <v>131</v>
      </c>
      <c r="C79" s="58" t="s">
        <v>135</v>
      </c>
      <c r="D79" s="58" t="s">
        <v>217</v>
      </c>
      <c r="E79" s="58" t="s">
        <v>173</v>
      </c>
      <c r="F79" s="52"/>
    </row>
    <row r="80" spans="1:6" ht="38.25" x14ac:dyDescent="0.2">
      <c r="A80" s="52"/>
      <c r="B80" s="64" t="s">
        <v>132</v>
      </c>
      <c r="C80" s="58" t="s">
        <v>136</v>
      </c>
      <c r="D80" s="58" t="s">
        <v>218</v>
      </c>
      <c r="E80" s="58" t="s">
        <v>174</v>
      </c>
      <c r="F80" s="52"/>
    </row>
    <row r="81" spans="1:6" x14ac:dyDescent="0.2">
      <c r="A81" s="52"/>
      <c r="B81" s="52"/>
      <c r="C81" s="60"/>
      <c r="D81" s="60"/>
      <c r="E81" s="60"/>
      <c r="F81" s="52"/>
    </row>
    <row r="82" spans="1:6" ht="25.5" x14ac:dyDescent="0.2">
      <c r="A82" s="52" t="s">
        <v>56</v>
      </c>
      <c r="B82" s="53" t="s">
        <v>75</v>
      </c>
      <c r="C82" s="58" t="s">
        <v>25</v>
      </c>
      <c r="D82" s="58" t="s">
        <v>219</v>
      </c>
      <c r="E82" s="58" t="s">
        <v>171</v>
      </c>
      <c r="F82" s="52"/>
    </row>
    <row r="83" spans="1:6" x14ac:dyDescent="0.2">
      <c r="A83" s="52" t="s">
        <v>53</v>
      </c>
      <c r="B83" s="62" t="s">
        <v>76</v>
      </c>
      <c r="C83" s="63" t="s">
        <v>238</v>
      </c>
      <c r="D83" s="63" t="s">
        <v>239</v>
      </c>
      <c r="E83" s="63" t="s">
        <v>240</v>
      </c>
      <c r="F83" s="52"/>
    </row>
    <row r="84" spans="1:6" x14ac:dyDescent="0.2">
      <c r="A84" s="52"/>
      <c r="B84" s="52"/>
      <c r="C84" s="60"/>
      <c r="D84" s="60"/>
      <c r="E84" s="60"/>
      <c r="F84" s="52"/>
    </row>
    <row r="85" spans="1:6" x14ac:dyDescent="0.2">
      <c r="A85" s="54"/>
      <c r="B85" s="55"/>
      <c r="C85" s="60"/>
      <c r="D85" s="60"/>
      <c r="E85" s="60"/>
      <c r="F85" s="52"/>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C664148183BA4F90C796CF891D8FC6" ma:contentTypeVersion="6" ma:contentTypeDescription="Ein neues Dokument erstellen." ma:contentTypeScope="" ma:versionID="db62d22baee197049246758ed3a1e933">
  <xsd:schema xmlns:xsd="http://www.w3.org/2001/XMLSchema" xmlns:xs="http://www.w3.org/2001/XMLSchema" xmlns:p="http://schemas.microsoft.com/office/2006/metadata/properties" xmlns:ns1="http://schemas.microsoft.com/sharepoint/v3" xmlns:ns2="1cf2145d-1275-4039-b6f7-fdfb1f53241e" targetNamespace="http://schemas.microsoft.com/office/2006/metadata/properties" ma:root="true" ma:fieldsID="27fc47de3172eb7b5d69e6731a2307e8" ns1:_="" ns2:_="">
    <xsd:import namespace="http://schemas.microsoft.com/sharepoint/v3"/>
    <xsd:import namespace="1cf2145d-1275-4039-b6f7-fdfb1f53241e"/>
    <xsd:element name="properties">
      <xsd:complexType>
        <xsd:sequence>
          <xsd:element name="documentManagement">
            <xsd:complexType>
              <xsd:all>
                <xsd:element ref="ns1:PublishingStartDate" minOccurs="0"/>
                <xsd:element ref="ns1:PublishingExpirationDate" minOccurs="0"/>
                <xsd:element ref="ns2:Titel_DE" minOccurs="0"/>
                <xsd:element ref="ns2:Titel_RM" minOccurs="0"/>
                <xsd:element ref="ns2:Titel_IT"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f2145d-1275-4039-b6f7-fdfb1f53241e" elementFormDefault="qualified">
    <xsd:import namespace="http://schemas.microsoft.com/office/2006/documentManagement/types"/>
    <xsd:import namespace="http://schemas.microsoft.com/office/infopath/2007/PartnerControls"/>
    <xsd:element name="Titel_DE" ma:index="10" nillable="true" ma:displayName="Titel_DE" ma:internalName="Titel_DE">
      <xsd:simpleType>
        <xsd:restriction base="dms:Text">
          <xsd:maxLength value="255"/>
        </xsd:restriction>
      </xsd:simpleType>
    </xsd:element>
    <xsd:element name="Titel_RM" ma:index="11" nillable="true" ma:displayName="Titel_RM" ma:internalName="Titel_RM">
      <xsd:simpleType>
        <xsd:restriction base="dms:Text">
          <xsd:maxLength value="255"/>
        </xsd:restriction>
      </xsd:simpleType>
    </xsd:element>
    <xsd:element name="Titel_IT" ma:index="12" nillable="true" ma:displayName="Titel_IT" ma:internalName="Titel_IT">
      <xsd:simpleType>
        <xsd:restriction base="dms:Text">
          <xsd:maxLength value="255"/>
        </xsd:restriction>
      </xsd:simpleType>
    </xsd:element>
    <xsd:element name="Kategorie" ma:index="13" nillable="true" ma:displayName="Kategorie" ma:internalName="Kategorie">
      <xsd:simpleType>
        <xsd:restriction base="dms:Text">
          <xsd:maxLength value="255"/>
        </xsd:restriction>
      </xsd:simpleType>
    </xsd:element>
    <xsd:element name="Benutzerdefinierte_x0020_ID" ma:index="14"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nutzerdefinierte_x0020_ID xmlns="1cf2145d-1275-4039-b6f7-fdfb1f53241e">1001</Benutzerdefinierte_x0020_ID>
    <Titel_RM xmlns="1cf2145d-1275-4039-b6f7-fdfb1f53241e">Edifizis en il Grischun – survista, 2024</Titel_RM>
    <PublishingExpirationDate xmlns="http://schemas.microsoft.com/sharepoint/v3" xsi:nil="true"/>
    <PublishingStartDate xmlns="http://schemas.microsoft.com/sharepoint/v3" xsi:nil="true"/>
    <Kategorie xmlns="1cf2145d-1275-4039-b6f7-fdfb1f53241e">Gebäude und Wohnungen</Kategorie>
    <Titel_DE xmlns="1cf2145d-1275-4039-b6f7-fdfb1f53241e">Gebäude in Graubünden - Übersicht, 2024</Titel_DE>
    <Titel_IT xmlns="1cf2145d-1275-4039-b6f7-fdfb1f53241e">Panoramica degli edifici nei Grigioni, 2024</Titel_IT>
  </documentManagement>
</p:properties>
</file>

<file path=customXml/itemProps1.xml><?xml version="1.0" encoding="utf-8"?>
<ds:datastoreItem xmlns:ds="http://schemas.openxmlformats.org/officeDocument/2006/customXml" ds:itemID="{31FCDBB5-D750-43CB-90F6-DAE44D13D309}"/>
</file>

<file path=customXml/itemProps2.xml><?xml version="1.0" encoding="utf-8"?>
<ds:datastoreItem xmlns:ds="http://schemas.openxmlformats.org/officeDocument/2006/customXml" ds:itemID="{4DCF81AB-33C3-4C44-9ACD-021CC0F80032}"/>
</file>

<file path=customXml/itemProps3.xml><?xml version="1.0" encoding="utf-8"?>
<ds:datastoreItem xmlns:ds="http://schemas.openxmlformats.org/officeDocument/2006/customXml" ds:itemID="{2BD45624-1804-48AD-B264-4BF67AA4609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Gebäude_Edifizis_Edifici</vt:lpstr>
      <vt:lpstr>Uebersetzungen</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Gebäude in Graubünden</dc:title>
  <dc:creator>Luzius.Stricker@awt.gr.ch</dc:creator>
  <cp:lastModifiedBy>Monstein Urs (AWT GR)</cp:lastModifiedBy>
  <cp:lastPrinted>2011-02-10T13:58:57Z</cp:lastPrinted>
  <dcterms:created xsi:type="dcterms:W3CDTF">2011-02-10T10:14:18Z</dcterms:created>
  <dcterms:modified xsi:type="dcterms:W3CDTF">2025-09-17T05:37:13Z</dcterms:modified>
  <cp:category>Gebäude- und Wohnungsstatistik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2025-09-11T06:26:01Z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36eda032-3c6e-4d51-9a4f-b0598f322435</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0x010100D4C664148183BA4F90C796CF891D8FC6</vt:lpwstr>
  </property>
</Properties>
</file>